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Building Services\FEEs\"/>
    </mc:Choice>
  </mc:AlternateContent>
  <bookViews>
    <workbookView xWindow="0" yWindow="0" windowWidth="28800" windowHeight="12300" firstSheet="1" activeTab="1"/>
  </bookViews>
  <sheets>
    <sheet name="Residential Permit Fees" sheetId="3" state="hidden" r:id="rId1"/>
    <sheet name="Commercial Building Fees" sheetId="1" r:id="rId2"/>
    <sheet name="Tables" sheetId="2" r:id="rId3"/>
  </sheets>
  <definedNames>
    <definedName name="_2_001_25_000">'Commercial Building Fees'!$D$14</definedName>
    <definedName name="valueFee_2_001_25_000">'Commercial Building Fees'!$D$14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6" i="2" l="1"/>
  <c r="D18" i="3" l="1"/>
  <c r="D19" i="3"/>
  <c r="D20" i="3"/>
  <c r="D21" i="3"/>
  <c r="D22" i="3"/>
  <c r="B13" i="3" l="1"/>
  <c r="E7" i="3" s="1"/>
  <c r="G19" i="3" s="1"/>
  <c r="I19" i="3" s="1"/>
  <c r="J19" i="3" s="1"/>
  <c r="K19" i="3" s="1"/>
  <c r="L19" i="3" s="1"/>
  <c r="G20" i="3"/>
  <c r="I20" i="3" s="1"/>
  <c r="J20" i="3" s="1"/>
  <c r="K20" i="3" s="1"/>
  <c r="L20" i="3" s="1"/>
  <c r="D18" i="1"/>
  <c r="L18" i="1" s="1"/>
  <c r="D17" i="1"/>
  <c r="L17" i="1" s="1"/>
  <c r="D16" i="1"/>
  <c r="L16" i="1" s="1"/>
  <c r="D15" i="1"/>
  <c r="L15" i="1" s="1"/>
  <c r="D14" i="1"/>
  <c r="L14" i="1" s="1"/>
  <c r="D13" i="1"/>
  <c r="L13" i="1" s="1"/>
  <c r="D12" i="1"/>
  <c r="L39" i="1"/>
  <c r="F39" i="1"/>
  <c r="G39" i="1" s="1"/>
  <c r="H39" i="1" s="1"/>
  <c r="I39" i="1" s="1"/>
  <c r="J39" i="1" s="1"/>
  <c r="L38" i="1"/>
  <c r="F38" i="1"/>
  <c r="G38" i="1" s="1"/>
  <c r="H38" i="1" s="1"/>
  <c r="I38" i="1" s="1"/>
  <c r="J38" i="1" s="1"/>
  <c r="L37" i="1"/>
  <c r="F37" i="1"/>
  <c r="G37" i="1" s="1"/>
  <c r="H37" i="1" s="1"/>
  <c r="I37" i="1" s="1"/>
  <c r="J37" i="1" s="1"/>
  <c r="L36" i="1"/>
  <c r="F36" i="1"/>
  <c r="G36" i="1" s="1"/>
  <c r="H36" i="1" s="1"/>
  <c r="I36" i="1" s="1"/>
  <c r="J36" i="1" s="1"/>
  <c r="L35" i="1"/>
  <c r="F35" i="1"/>
  <c r="G35" i="1" s="1"/>
  <c r="H35" i="1" s="1"/>
  <c r="I35" i="1" s="1"/>
  <c r="J35" i="1" s="1"/>
  <c r="F34" i="1"/>
  <c r="G34" i="1" s="1"/>
  <c r="H34" i="1" s="1"/>
  <c r="I34" i="1" s="1"/>
  <c r="J34" i="1" s="1"/>
  <c r="J33" i="1"/>
  <c r="C4" i="1" l="1"/>
  <c r="C5" i="1" s="1"/>
  <c r="G23" i="3"/>
  <c r="I23" i="3" s="1"/>
  <c r="J23" i="3" s="1"/>
  <c r="K23" i="3" s="1"/>
  <c r="L23" i="3" s="1"/>
  <c r="G18" i="3"/>
  <c r="E8" i="3"/>
  <c r="G21" i="3"/>
  <c r="I21" i="3" s="1"/>
  <c r="J21" i="3" s="1"/>
  <c r="K21" i="3" s="1"/>
  <c r="L21" i="3" s="1"/>
  <c r="G22" i="3"/>
  <c r="I22" i="3" s="1"/>
  <c r="J22" i="3" s="1"/>
  <c r="K22" i="3" s="1"/>
  <c r="L22" i="3" s="1"/>
  <c r="D24" i="1"/>
  <c r="D27" i="1" l="1"/>
  <c r="D22" i="1"/>
  <c r="D25" i="1" l="1"/>
  <c r="D28" i="1"/>
  <c r="D26" i="1"/>
  <c r="F18" i="1"/>
  <c r="G18" i="1" s="1"/>
  <c r="H18" i="1" s="1"/>
  <c r="I18" i="1" s="1"/>
  <c r="J18" i="1" s="1"/>
  <c r="F17" i="1"/>
  <c r="G17" i="1" s="1"/>
  <c r="H17" i="1" s="1"/>
  <c r="F16" i="1"/>
  <c r="G16" i="1" s="1"/>
  <c r="H16" i="1" s="1"/>
  <c r="I16" i="1" s="1"/>
  <c r="J16" i="1" s="1"/>
  <c r="F15" i="1"/>
  <c r="G15" i="1" s="1"/>
  <c r="H15" i="1" s="1"/>
  <c r="I15" i="1" s="1"/>
  <c r="J15" i="1" s="1"/>
  <c r="F14" i="1"/>
  <c r="G14" i="1" s="1"/>
  <c r="H14" i="1" s="1"/>
  <c r="F13" i="1"/>
  <c r="G13" i="1" s="1"/>
  <c r="H13" i="1" s="1"/>
  <c r="I13" i="1" s="1"/>
  <c r="J12" i="1"/>
  <c r="R45" i="2"/>
  <c r="R46" i="2"/>
  <c r="R47" i="2"/>
  <c r="R48" i="2"/>
  <c r="R49" i="2"/>
  <c r="R50" i="2"/>
  <c r="R44" i="2"/>
  <c r="Q49" i="2"/>
  <c r="N50" i="2"/>
  <c r="O50" i="2" s="1"/>
  <c r="P50" i="2" s="1"/>
  <c r="Q50" i="2" s="1"/>
  <c r="N49" i="2"/>
  <c r="O49" i="2"/>
  <c r="P49" i="2" s="1"/>
  <c r="Q48" i="2"/>
  <c r="N48" i="2"/>
  <c r="O48" i="2" s="1"/>
  <c r="P48" i="2" s="1"/>
  <c r="N47" i="2"/>
  <c r="O47" i="2" s="1"/>
  <c r="P47" i="2" s="1"/>
  <c r="Q47" i="2" s="1"/>
  <c r="N46" i="2"/>
  <c r="O46" i="2" s="1"/>
  <c r="P46" i="2" s="1"/>
  <c r="N45" i="2"/>
  <c r="O45" i="2" s="1"/>
  <c r="P45" i="2" s="1"/>
  <c r="Q45" i="2" s="1"/>
  <c r="J13" i="1" l="1"/>
  <c r="D23" i="1"/>
  <c r="I17" i="1"/>
  <c r="J17" i="1" s="1"/>
  <c r="I14" i="1"/>
  <c r="J14" i="1" l="1"/>
</calcChain>
</file>

<file path=xl/sharedStrings.xml><?xml version="1.0" encoding="utf-8"?>
<sst xmlns="http://schemas.openxmlformats.org/spreadsheetml/2006/main" count="485" uniqueCount="406">
  <si>
    <t>Residental Permits, R-2, R-3, R-4 and U Occupancies</t>
  </si>
  <si>
    <t>2019 Building Permit Vauations</t>
  </si>
  <si>
    <r>
      <rPr>
        <u/>
        <sz val="11"/>
        <rFont val="Arial"/>
        <family val="2"/>
      </rPr>
      <t>Total Valuation</t>
    </r>
    <r>
      <rPr>
        <sz val="11"/>
        <rFont val="Arial"/>
        <family val="2"/>
      </rPr>
      <t xml:space="preserve">            </t>
    </r>
    <r>
      <rPr>
        <u/>
        <sz val="11"/>
        <rFont val="Times New Roman"/>
        <family val="1"/>
      </rPr>
      <t>                                        </t>
    </r>
    <r>
      <rPr>
        <u/>
        <sz val="11"/>
        <rFont val="Arial"/>
        <family val="2"/>
      </rPr>
      <t>Fees                                              </t>
    </r>
  </si>
  <si>
    <r>
      <rPr>
        <sz val="11"/>
        <rFont val="Arial"/>
        <family val="2"/>
      </rPr>
      <t>$1–1,100                    $20.00</t>
    </r>
  </si>
  <si>
    <r>
      <rPr>
        <sz val="11"/>
        <rFont val="Arial"/>
        <family val="2"/>
      </rPr>
      <t>$1,101–2,000             $10.00 for the first $500 plus $1.50 for each additional $100 or fraction thereof, to and including $2,000, for valuations in excess of $1,100.</t>
    </r>
  </si>
  <si>
    <r>
      <rPr>
        <sz val="11"/>
        <rFont val="Arial"/>
        <family val="2"/>
      </rPr>
      <t>$2,001–25,000           $32.50 for the first $2,000 plus $6.00 for each additional $1,000 or fraction thereof, to and including $25,000.</t>
    </r>
  </si>
  <si>
    <r>
      <rPr>
        <sz val="11"/>
        <rFont val="Arial"/>
        <family val="2"/>
      </rPr>
      <t>$25,001–50,000         $170.50 for the first $25,000 plus $4.50 for each additional $1,000 or fraction thereof, to and including $50,000.</t>
    </r>
  </si>
  <si>
    <r>
      <rPr>
        <sz val="11"/>
        <rFont val="Arial"/>
        <family val="2"/>
      </rPr>
      <t>$50,001–100,000       $283.00 for the first $50,000 plus $3.00 for each additional $1,000 or fraction thereof, to and including $100,000.</t>
    </r>
  </si>
  <si>
    <r>
      <rPr>
        <sz val="11"/>
        <rFont val="Arial"/>
        <family val="2"/>
      </rPr>
      <t>$100,001 and up        $433.00 for the first $100,000 plus $2.50 for each additional $1,000 or fraction thereof.</t>
    </r>
  </si>
  <si>
    <r>
      <rPr>
        <sz val="11"/>
        <rFont val="Arial"/>
        <family val="2"/>
      </rPr>
      <t>A flat $20 permit fee is charged for residential reshingling and residing, swimming pool fence enclosures, razing permits, and window replacements (sashes only).</t>
    </r>
  </si>
  <si>
    <r>
      <rPr>
        <b/>
        <sz val="14"/>
        <rFont val="Arial Narrow"/>
        <family val="2"/>
      </rPr>
      <t>Commercial Building Permit Fee Schedule</t>
    </r>
  </si>
  <si>
    <r>
      <rPr>
        <u/>
        <sz val="11"/>
        <rFont val="Arial"/>
        <family val="2"/>
      </rPr>
      <t>Total Valuation</t>
    </r>
    <r>
      <rPr>
        <sz val="11"/>
        <rFont val="Arial"/>
        <family val="2"/>
      </rPr>
      <t xml:space="preserve">                  </t>
    </r>
    <r>
      <rPr>
        <u/>
        <sz val="11"/>
        <rFont val="Times New Roman"/>
        <family val="1"/>
      </rPr>
      <t>                            </t>
    </r>
    <r>
      <rPr>
        <u/>
        <sz val="11"/>
        <rFont val="Arial"/>
        <family val="2"/>
      </rPr>
      <t>Fees                                    </t>
    </r>
  </si>
  <si>
    <r>
      <rPr>
        <sz val="11"/>
        <rFont val="Arial"/>
        <family val="2"/>
      </rPr>
      <t>$1–700 ............................ $20.00</t>
    </r>
  </si>
  <si>
    <r>
      <rPr>
        <sz val="11"/>
        <rFont val="Arial"/>
        <family val="2"/>
      </rPr>
      <t>$701–2,000 ..................... $15.00 for the first $500 plus $2.00 for each additional $100 or fraction thereof, to and including $2,000, for valuations in excess of $701.01.</t>
    </r>
  </si>
  <si>
    <r>
      <rPr>
        <sz val="11"/>
        <rFont val="Arial"/>
        <family val="2"/>
      </rPr>
      <t>$2,001–25,000 ................ $45.00 for the first $2,000 plus $9.00 for each additional $1,000 or fraction thereof, to and including $25,000.</t>
    </r>
  </si>
  <si>
    <r>
      <rPr>
        <sz val="11"/>
        <rFont val="Arial"/>
        <family val="2"/>
      </rPr>
      <t>$25,001–50,000 .............. $252.00 for the first $25,000 plus $6.50 for each additional $1,000 or fraction thereof, to and including $50,000.</t>
    </r>
  </si>
  <si>
    <r>
      <rPr>
        <sz val="11"/>
        <rFont val="Arial"/>
        <family val="2"/>
      </rPr>
      <t>$50,001–100,000 ............ $414.50 for the first $50,000 plus $4.50 for each additional $1,000 or fraction thereof, to and including $100,000.</t>
    </r>
  </si>
  <si>
    <r>
      <rPr>
        <sz val="11"/>
        <rFont val="Arial"/>
        <family val="2"/>
      </rPr>
      <t>$100,001–500,000 .......... $639.50 for the first $100,000 plus $3.50 for each additional $1,000 or fraction thereof, to and including $500,000.</t>
    </r>
  </si>
  <si>
    <r>
      <rPr>
        <sz val="11"/>
        <rFont val="Arial"/>
        <family val="2"/>
      </rPr>
      <t>$500,001 and up ............. $2,039.50 for the first $500,000 plus $3.00 for each additional $1,000 or fraction thereof.</t>
    </r>
  </si>
  <si>
    <r>
      <rPr>
        <sz val="11"/>
        <rFont val="Arial"/>
        <family val="2"/>
      </rPr>
      <t xml:space="preserve">Dollar
</t>
    </r>
    <r>
      <rPr>
        <sz val="11"/>
        <rFont val="Arial"/>
        <family val="2"/>
      </rPr>
      <t>Value</t>
    </r>
  </si>
  <si>
    <r>
      <rPr>
        <sz val="11"/>
        <rFont val="Arial"/>
        <family val="2"/>
      </rPr>
      <t xml:space="preserve">Residential
</t>
    </r>
    <r>
      <rPr>
        <sz val="11"/>
        <rFont val="Arial"/>
        <family val="2"/>
      </rPr>
      <t>Fee</t>
    </r>
  </si>
  <si>
    <r>
      <rPr>
        <sz val="11"/>
        <rFont val="Arial"/>
        <family val="2"/>
      </rPr>
      <t xml:space="preserve">Commercial
</t>
    </r>
    <r>
      <rPr>
        <sz val="11"/>
        <rFont val="Arial"/>
        <family val="2"/>
      </rPr>
      <t>Fee</t>
    </r>
  </si>
  <si>
    <r>
      <rPr>
        <sz val="11"/>
        <rFont val="Arial"/>
        <family val="2"/>
      </rPr>
      <t>$1.00–700</t>
    </r>
  </si>
  <si>
    <r>
      <rPr>
        <sz val="11"/>
        <rFont val="Arial"/>
        <family val="2"/>
      </rPr>
      <t>$31,001–32,000</t>
    </r>
  </si>
  <si>
    <r>
      <rPr>
        <sz val="11"/>
        <rFont val="Arial"/>
        <family val="2"/>
      </rPr>
      <t>701–800</t>
    </r>
  </si>
  <si>
    <r>
      <rPr>
        <sz val="11"/>
        <rFont val="Arial"/>
        <family val="2"/>
      </rPr>
      <t>32,001–33,000</t>
    </r>
  </si>
  <si>
    <r>
      <rPr>
        <sz val="11"/>
        <rFont val="Arial"/>
        <family val="2"/>
      </rPr>
      <t>801–900</t>
    </r>
  </si>
  <si>
    <r>
      <rPr>
        <sz val="11"/>
        <rFont val="Arial"/>
        <family val="2"/>
      </rPr>
      <t>33,001–34,000</t>
    </r>
  </si>
  <si>
    <r>
      <rPr>
        <sz val="11"/>
        <rFont val="Arial"/>
        <family val="2"/>
      </rPr>
      <t>901–1,000</t>
    </r>
  </si>
  <si>
    <r>
      <rPr>
        <sz val="11"/>
        <rFont val="Arial"/>
        <family val="2"/>
      </rPr>
      <t>34,001–35,000</t>
    </r>
  </si>
  <si>
    <r>
      <rPr>
        <sz val="11"/>
        <rFont val="Arial"/>
        <family val="2"/>
      </rPr>
      <t>1,001–1,100</t>
    </r>
  </si>
  <si>
    <r>
      <rPr>
        <sz val="11"/>
        <rFont val="Arial"/>
        <family val="2"/>
      </rPr>
      <t>35,001–36,000</t>
    </r>
  </si>
  <si>
    <r>
      <rPr>
        <sz val="11"/>
        <rFont val="Arial"/>
        <family val="2"/>
      </rPr>
      <t>36,001–37,000</t>
    </r>
  </si>
  <si>
    <r>
      <rPr>
        <sz val="11"/>
        <rFont val="Arial"/>
        <family val="2"/>
      </rPr>
      <t>37,001–38,000</t>
    </r>
  </si>
  <si>
    <r>
      <rPr>
        <sz val="11"/>
        <rFont val="Arial"/>
        <family val="2"/>
      </rPr>
      <t>1,101–1,200</t>
    </r>
  </si>
  <si>
    <r>
      <rPr>
        <sz val="11"/>
        <rFont val="Arial"/>
        <family val="2"/>
      </rPr>
      <t>38,001–39,000</t>
    </r>
  </si>
  <si>
    <r>
      <rPr>
        <sz val="11"/>
        <rFont val="Arial"/>
        <family val="2"/>
      </rPr>
      <t>1,201–1,300</t>
    </r>
  </si>
  <si>
    <r>
      <rPr>
        <sz val="11"/>
        <rFont val="Arial"/>
        <family val="2"/>
      </rPr>
      <t>39,001–40,000</t>
    </r>
  </si>
  <si>
    <r>
      <rPr>
        <sz val="11"/>
        <rFont val="Arial"/>
        <family val="2"/>
      </rPr>
      <t>1,301–1,400</t>
    </r>
  </si>
  <si>
    <r>
      <rPr>
        <sz val="11"/>
        <rFont val="Arial"/>
        <family val="2"/>
      </rPr>
      <t>1,401–1,500</t>
    </r>
  </si>
  <si>
    <r>
      <rPr>
        <sz val="11"/>
        <rFont val="Arial"/>
        <family val="2"/>
      </rPr>
      <t>40,001–41,000</t>
    </r>
  </si>
  <si>
    <r>
      <rPr>
        <sz val="11"/>
        <rFont val="Arial"/>
        <family val="2"/>
      </rPr>
      <t>1,501–1,600</t>
    </r>
  </si>
  <si>
    <r>
      <rPr>
        <sz val="11"/>
        <rFont val="Arial"/>
        <family val="2"/>
      </rPr>
      <t>41,001–42,000</t>
    </r>
  </si>
  <si>
    <r>
      <rPr>
        <sz val="11"/>
        <rFont val="Arial"/>
        <family val="2"/>
      </rPr>
      <t>1,601–1,700</t>
    </r>
  </si>
  <si>
    <r>
      <rPr>
        <sz val="11"/>
        <rFont val="Arial"/>
        <family val="2"/>
      </rPr>
      <t>42,001–43,000</t>
    </r>
  </si>
  <si>
    <r>
      <rPr>
        <sz val="11"/>
        <rFont val="Arial"/>
        <family val="2"/>
      </rPr>
      <t>1,701–1,800</t>
    </r>
  </si>
  <si>
    <r>
      <rPr>
        <sz val="11"/>
        <rFont val="Arial"/>
        <family val="2"/>
      </rPr>
      <t>43,001–44,000</t>
    </r>
  </si>
  <si>
    <r>
      <rPr>
        <sz val="11"/>
        <rFont val="Arial"/>
        <family val="2"/>
      </rPr>
      <t>1,801–1,900</t>
    </r>
  </si>
  <si>
    <r>
      <rPr>
        <sz val="11"/>
        <rFont val="Arial"/>
        <family val="2"/>
      </rPr>
      <t>44,001–45,000</t>
    </r>
  </si>
  <si>
    <r>
      <rPr>
        <sz val="11"/>
        <rFont val="Arial"/>
        <family val="2"/>
      </rPr>
      <t>1,901–2,000</t>
    </r>
  </si>
  <si>
    <r>
      <rPr>
        <sz val="11"/>
        <rFont val="Arial"/>
        <family val="2"/>
      </rPr>
      <t>45,001–46,000</t>
    </r>
  </si>
  <si>
    <r>
      <rPr>
        <sz val="11"/>
        <rFont val="Arial"/>
        <family val="2"/>
      </rPr>
      <t>46,001–47,000</t>
    </r>
  </si>
  <si>
    <r>
      <rPr>
        <sz val="11"/>
        <rFont val="Arial"/>
        <family val="2"/>
      </rPr>
      <t>2,001–3,000</t>
    </r>
  </si>
  <si>
    <r>
      <rPr>
        <sz val="11"/>
        <rFont val="Arial"/>
        <family val="2"/>
      </rPr>
      <t>47,001–48,000</t>
    </r>
  </si>
  <si>
    <r>
      <rPr>
        <sz val="11"/>
        <rFont val="Arial"/>
        <family val="2"/>
      </rPr>
      <t>3,001–4,000</t>
    </r>
  </si>
  <si>
    <r>
      <rPr>
        <sz val="11"/>
        <rFont val="Arial"/>
        <family val="2"/>
      </rPr>
      <t>48,001–49,000</t>
    </r>
  </si>
  <si>
    <r>
      <rPr>
        <sz val="11"/>
        <rFont val="Arial"/>
        <family val="2"/>
      </rPr>
      <t>4,001–5,000</t>
    </r>
  </si>
  <si>
    <r>
      <rPr>
        <sz val="11"/>
        <rFont val="Arial"/>
        <family val="2"/>
      </rPr>
      <t>49,001–50,000</t>
    </r>
  </si>
  <si>
    <r>
      <rPr>
        <sz val="11"/>
        <rFont val="Arial"/>
        <family val="2"/>
      </rPr>
      <t>5,001–6,000</t>
    </r>
  </si>
  <si>
    <r>
      <rPr>
        <sz val="11"/>
        <rFont val="Arial"/>
        <family val="2"/>
      </rPr>
      <t>6,001–7,000</t>
    </r>
  </si>
  <si>
    <r>
      <rPr>
        <sz val="11"/>
        <rFont val="Arial"/>
        <family val="2"/>
      </rPr>
      <t>50,001–51,000</t>
    </r>
  </si>
  <si>
    <r>
      <rPr>
        <sz val="11"/>
        <rFont val="Arial"/>
        <family val="2"/>
      </rPr>
      <t>7,001–8,000</t>
    </r>
  </si>
  <si>
    <r>
      <rPr>
        <sz val="11"/>
        <rFont val="Arial"/>
        <family val="2"/>
      </rPr>
      <t>51,001–52,000</t>
    </r>
  </si>
  <si>
    <r>
      <rPr>
        <sz val="11"/>
        <rFont val="Arial"/>
        <family val="2"/>
      </rPr>
      <t>8,001–9,000</t>
    </r>
  </si>
  <si>
    <r>
      <rPr>
        <sz val="11"/>
        <rFont val="Arial"/>
        <family val="2"/>
      </rPr>
      <t>52,001–53,000</t>
    </r>
  </si>
  <si>
    <r>
      <rPr>
        <sz val="11"/>
        <rFont val="Arial"/>
        <family val="2"/>
      </rPr>
      <t>9,001–10,000</t>
    </r>
  </si>
  <si>
    <r>
      <rPr>
        <sz val="11"/>
        <rFont val="Arial"/>
        <family val="2"/>
      </rPr>
      <t>53,001–54,000</t>
    </r>
  </si>
  <si>
    <r>
      <rPr>
        <sz val="11"/>
        <rFont val="Arial"/>
        <family val="2"/>
      </rPr>
      <t>10,001–11,000</t>
    </r>
  </si>
  <si>
    <r>
      <rPr>
        <sz val="11"/>
        <rFont val="Arial"/>
        <family val="2"/>
      </rPr>
      <t>54,001–55,000</t>
    </r>
  </si>
  <si>
    <r>
      <rPr>
        <sz val="11"/>
        <rFont val="Arial"/>
        <family val="2"/>
      </rPr>
      <t>11,001–12,000</t>
    </r>
  </si>
  <si>
    <r>
      <rPr>
        <sz val="11"/>
        <rFont val="Arial"/>
        <family val="2"/>
      </rPr>
      <t>55,001–56,000</t>
    </r>
  </si>
  <si>
    <r>
      <rPr>
        <sz val="11"/>
        <rFont val="Arial"/>
        <family val="2"/>
      </rPr>
      <t>12,001–13,000</t>
    </r>
  </si>
  <si>
    <r>
      <rPr>
        <sz val="11"/>
        <rFont val="Arial"/>
        <family val="2"/>
      </rPr>
      <t>56,001–57,000</t>
    </r>
  </si>
  <si>
    <r>
      <rPr>
        <sz val="11"/>
        <rFont val="Arial"/>
        <family val="2"/>
      </rPr>
      <t>13,001–14,000</t>
    </r>
  </si>
  <si>
    <r>
      <rPr>
        <sz val="11"/>
        <rFont val="Arial"/>
        <family val="2"/>
      </rPr>
      <t>57,001–58,000</t>
    </r>
  </si>
  <si>
    <r>
      <rPr>
        <sz val="11"/>
        <rFont val="Arial"/>
        <family val="2"/>
      </rPr>
      <t>14,001–15,000</t>
    </r>
  </si>
  <si>
    <r>
      <rPr>
        <sz val="11"/>
        <rFont val="Arial"/>
        <family val="2"/>
      </rPr>
      <t>58,001–59,000</t>
    </r>
  </si>
  <si>
    <r>
      <rPr>
        <sz val="11"/>
        <rFont val="Arial"/>
        <family val="2"/>
      </rPr>
      <t>15,001–16,000</t>
    </r>
  </si>
  <si>
    <r>
      <rPr>
        <sz val="11"/>
        <rFont val="Arial"/>
        <family val="2"/>
      </rPr>
      <t>59,001–60,000</t>
    </r>
  </si>
  <si>
    <r>
      <rPr>
        <sz val="11"/>
        <rFont val="Arial"/>
        <family val="2"/>
      </rPr>
      <t>16,001–17,000</t>
    </r>
  </si>
  <si>
    <r>
      <rPr>
        <sz val="11"/>
        <rFont val="Arial"/>
        <family val="2"/>
      </rPr>
      <t>17,001–18,000</t>
    </r>
  </si>
  <si>
    <r>
      <rPr>
        <sz val="11"/>
        <rFont val="Arial"/>
        <family val="2"/>
      </rPr>
      <t>60,001–61,000</t>
    </r>
  </si>
  <si>
    <r>
      <rPr>
        <sz val="11"/>
        <rFont val="Arial"/>
        <family val="2"/>
      </rPr>
      <t>18,001–19,000</t>
    </r>
  </si>
  <si>
    <r>
      <rPr>
        <sz val="11"/>
        <rFont val="Arial"/>
        <family val="2"/>
      </rPr>
      <t>61,001–62,000</t>
    </r>
  </si>
  <si>
    <r>
      <rPr>
        <sz val="11"/>
        <rFont val="Arial"/>
        <family val="2"/>
      </rPr>
      <t>19,001–20,000</t>
    </r>
  </si>
  <si>
    <r>
      <rPr>
        <sz val="11"/>
        <rFont val="Arial"/>
        <family val="2"/>
      </rPr>
      <t>62,001–63,000</t>
    </r>
  </si>
  <si>
    <r>
      <rPr>
        <sz val="11"/>
        <rFont val="Arial"/>
        <family val="2"/>
      </rPr>
      <t>20,001–21,000</t>
    </r>
  </si>
  <si>
    <r>
      <rPr>
        <sz val="11"/>
        <rFont val="Arial"/>
        <family val="2"/>
      </rPr>
      <t>63,001–64,000</t>
    </r>
  </si>
  <si>
    <r>
      <rPr>
        <sz val="11"/>
        <rFont val="Arial"/>
        <family val="2"/>
      </rPr>
      <t>21,001–22,000</t>
    </r>
  </si>
  <si>
    <r>
      <rPr>
        <sz val="11"/>
        <rFont val="Arial"/>
        <family val="2"/>
      </rPr>
      <t>64,001–65,000</t>
    </r>
  </si>
  <si>
    <r>
      <rPr>
        <sz val="11"/>
        <rFont val="Arial"/>
        <family val="2"/>
      </rPr>
      <t>22,001–23,000</t>
    </r>
  </si>
  <si>
    <r>
      <rPr>
        <sz val="11"/>
        <rFont val="Arial"/>
        <family val="2"/>
      </rPr>
      <t>65,001–66,000</t>
    </r>
  </si>
  <si>
    <r>
      <rPr>
        <sz val="11"/>
        <rFont val="Arial"/>
        <family val="2"/>
      </rPr>
      <t>23,001–24,000</t>
    </r>
  </si>
  <si>
    <r>
      <rPr>
        <sz val="11"/>
        <rFont val="Arial"/>
        <family val="2"/>
      </rPr>
      <t>66,001–67,000</t>
    </r>
  </si>
  <si>
    <r>
      <rPr>
        <sz val="11"/>
        <rFont val="Arial"/>
        <family val="2"/>
      </rPr>
      <t>24,001–25,000</t>
    </r>
  </si>
  <si>
    <r>
      <rPr>
        <sz val="11"/>
        <rFont val="Arial"/>
        <family val="2"/>
      </rPr>
      <t>67,001–68,000</t>
    </r>
  </si>
  <si>
    <r>
      <rPr>
        <sz val="11"/>
        <rFont val="Arial"/>
        <family val="2"/>
      </rPr>
      <t>25,001–26,000</t>
    </r>
  </si>
  <si>
    <r>
      <rPr>
        <sz val="11"/>
        <rFont val="Arial"/>
        <family val="2"/>
      </rPr>
      <t>68,001–69,000</t>
    </r>
  </si>
  <si>
    <r>
      <rPr>
        <sz val="11"/>
        <rFont val="Arial"/>
        <family val="2"/>
      </rPr>
      <t>26,001–27,000</t>
    </r>
  </si>
  <si>
    <r>
      <rPr>
        <sz val="11"/>
        <rFont val="Arial"/>
        <family val="2"/>
      </rPr>
      <t>69,001–70,000</t>
    </r>
  </si>
  <si>
    <r>
      <rPr>
        <sz val="11"/>
        <rFont val="Arial"/>
        <family val="2"/>
      </rPr>
      <t>27,001–28,000</t>
    </r>
  </si>
  <si>
    <r>
      <rPr>
        <sz val="11"/>
        <rFont val="Arial"/>
        <family val="2"/>
      </rPr>
      <t>28,001–29,000</t>
    </r>
  </si>
  <si>
    <r>
      <rPr>
        <sz val="11"/>
        <rFont val="Arial"/>
        <family val="2"/>
      </rPr>
      <t>29,001–30,000</t>
    </r>
  </si>
  <si>
    <r>
      <rPr>
        <sz val="11"/>
        <rFont val="Arial"/>
        <family val="2"/>
      </rPr>
      <t>30,001–31,000</t>
    </r>
  </si>
  <si>
    <r>
      <rPr>
        <sz val="11"/>
        <rFont val="Arial"/>
        <family val="2"/>
      </rPr>
      <t>70,001–71,000</t>
    </r>
  </si>
  <si>
    <r>
      <rPr>
        <sz val="11"/>
        <rFont val="Arial"/>
        <family val="2"/>
      </rPr>
      <t>110,001–111,000</t>
    </r>
  </si>
  <si>
    <r>
      <rPr>
        <sz val="11"/>
        <rFont val="Arial"/>
        <family val="2"/>
      </rPr>
      <t>71,001–72,000</t>
    </r>
  </si>
  <si>
    <r>
      <rPr>
        <sz val="11"/>
        <rFont val="Arial"/>
        <family val="2"/>
      </rPr>
      <t>111,001–112,000</t>
    </r>
  </si>
  <si>
    <r>
      <rPr>
        <sz val="11"/>
        <rFont val="Arial"/>
        <family val="2"/>
      </rPr>
      <t>72,001–73,000</t>
    </r>
  </si>
  <si>
    <r>
      <rPr>
        <sz val="11"/>
        <rFont val="Arial"/>
        <family val="2"/>
      </rPr>
      <t>112,001–113,000</t>
    </r>
  </si>
  <si>
    <r>
      <rPr>
        <sz val="11"/>
        <rFont val="Arial"/>
        <family val="2"/>
      </rPr>
      <t>73,001–74,000</t>
    </r>
  </si>
  <si>
    <r>
      <rPr>
        <sz val="11"/>
        <rFont val="Arial"/>
        <family val="2"/>
      </rPr>
      <t>113,001–114,000</t>
    </r>
  </si>
  <si>
    <r>
      <rPr>
        <sz val="11"/>
        <rFont val="Arial"/>
        <family val="2"/>
      </rPr>
      <t>74,001–75,000</t>
    </r>
  </si>
  <si>
    <r>
      <rPr>
        <sz val="11"/>
        <rFont val="Arial"/>
        <family val="2"/>
      </rPr>
      <t>114,001–115,000</t>
    </r>
  </si>
  <si>
    <r>
      <rPr>
        <sz val="11"/>
        <rFont val="Arial"/>
        <family val="2"/>
      </rPr>
      <t>75,001–76,000</t>
    </r>
  </si>
  <si>
    <r>
      <rPr>
        <sz val="11"/>
        <rFont val="Arial"/>
        <family val="2"/>
      </rPr>
      <t>115,001–116,000</t>
    </r>
  </si>
  <si>
    <r>
      <rPr>
        <sz val="11"/>
        <rFont val="Arial"/>
        <family val="2"/>
      </rPr>
      <t>76,001–77,000</t>
    </r>
  </si>
  <si>
    <r>
      <rPr>
        <sz val="11"/>
        <rFont val="Arial"/>
        <family val="2"/>
      </rPr>
      <t>116,001–117,000</t>
    </r>
  </si>
  <si>
    <r>
      <rPr>
        <sz val="11"/>
        <rFont val="Arial"/>
        <family val="2"/>
      </rPr>
      <t>77,001–78,000</t>
    </r>
  </si>
  <si>
    <r>
      <rPr>
        <sz val="11"/>
        <rFont val="Arial"/>
        <family val="2"/>
      </rPr>
      <t>117,001–118,000</t>
    </r>
  </si>
  <si>
    <r>
      <rPr>
        <sz val="11"/>
        <rFont val="Arial"/>
        <family val="2"/>
      </rPr>
      <t>78,001–79,000</t>
    </r>
  </si>
  <si>
    <r>
      <rPr>
        <sz val="11"/>
        <rFont val="Arial"/>
        <family val="2"/>
      </rPr>
      <t>118,001–119,000</t>
    </r>
  </si>
  <si>
    <r>
      <rPr>
        <sz val="11"/>
        <rFont val="Arial"/>
        <family val="2"/>
      </rPr>
      <t>79,001–80,000</t>
    </r>
  </si>
  <si>
    <r>
      <rPr>
        <sz val="11"/>
        <rFont val="Arial"/>
        <family val="2"/>
      </rPr>
      <t>119,001–120,000</t>
    </r>
  </si>
  <si>
    <r>
      <rPr>
        <sz val="11"/>
        <rFont val="Arial"/>
        <family val="2"/>
      </rPr>
      <t>80,001–81,000</t>
    </r>
  </si>
  <si>
    <r>
      <rPr>
        <sz val="11"/>
        <rFont val="Arial"/>
        <family val="2"/>
      </rPr>
      <t>120,001–121,000</t>
    </r>
  </si>
  <si>
    <r>
      <rPr>
        <sz val="11"/>
        <rFont val="Arial"/>
        <family val="2"/>
      </rPr>
      <t>81,001–82,000</t>
    </r>
  </si>
  <si>
    <r>
      <rPr>
        <sz val="11"/>
        <rFont val="Arial"/>
        <family val="2"/>
      </rPr>
      <t>121,001–122,000</t>
    </r>
  </si>
  <si>
    <r>
      <rPr>
        <sz val="11"/>
        <rFont val="Arial"/>
        <family val="2"/>
      </rPr>
      <t>82,001–83,000</t>
    </r>
  </si>
  <si>
    <r>
      <rPr>
        <sz val="11"/>
        <rFont val="Arial"/>
        <family val="2"/>
      </rPr>
      <t>122,001–123,000</t>
    </r>
  </si>
  <si>
    <r>
      <rPr>
        <sz val="11"/>
        <rFont val="Arial"/>
        <family val="2"/>
      </rPr>
      <t>83,001–84,000</t>
    </r>
  </si>
  <si>
    <r>
      <rPr>
        <sz val="11"/>
        <rFont val="Arial"/>
        <family val="2"/>
      </rPr>
      <t>123,001–124,000</t>
    </r>
  </si>
  <si>
    <r>
      <rPr>
        <sz val="11"/>
        <rFont val="Arial"/>
        <family val="2"/>
      </rPr>
      <t>84,001–85,000</t>
    </r>
  </si>
  <si>
    <r>
      <rPr>
        <sz val="11"/>
        <rFont val="Arial"/>
        <family val="2"/>
      </rPr>
      <t>124,001–125,000</t>
    </r>
  </si>
  <si>
    <r>
      <rPr>
        <sz val="11"/>
        <rFont val="Arial"/>
        <family val="2"/>
      </rPr>
      <t>85,001–86,000</t>
    </r>
  </si>
  <si>
    <r>
      <rPr>
        <sz val="11"/>
        <rFont val="Arial"/>
        <family val="2"/>
      </rPr>
      <t>125,001–126,000</t>
    </r>
  </si>
  <si>
    <r>
      <rPr>
        <sz val="11"/>
        <rFont val="Arial"/>
        <family val="2"/>
      </rPr>
      <t>86,001–87,000</t>
    </r>
  </si>
  <si>
    <r>
      <rPr>
        <sz val="11"/>
        <rFont val="Arial"/>
        <family val="2"/>
      </rPr>
      <t>126,001–127,000</t>
    </r>
  </si>
  <si>
    <r>
      <rPr>
        <sz val="11"/>
        <rFont val="Arial"/>
        <family val="2"/>
      </rPr>
      <t>87,001–88,000</t>
    </r>
  </si>
  <si>
    <r>
      <rPr>
        <sz val="11"/>
        <rFont val="Arial"/>
        <family val="2"/>
      </rPr>
      <t>127,001–128,000</t>
    </r>
  </si>
  <si>
    <r>
      <rPr>
        <sz val="11"/>
        <rFont val="Arial"/>
        <family val="2"/>
      </rPr>
      <t>88,001–89,000</t>
    </r>
  </si>
  <si>
    <r>
      <rPr>
        <sz val="11"/>
        <rFont val="Arial"/>
        <family val="2"/>
      </rPr>
      <t>128,001–129,000</t>
    </r>
  </si>
  <si>
    <r>
      <rPr>
        <sz val="11"/>
        <rFont val="Arial"/>
        <family val="2"/>
      </rPr>
      <t>89,001–90,000</t>
    </r>
  </si>
  <si>
    <r>
      <rPr>
        <sz val="11"/>
        <rFont val="Arial"/>
        <family val="2"/>
      </rPr>
      <t>129,001–130,000</t>
    </r>
  </si>
  <si>
    <r>
      <rPr>
        <sz val="11"/>
        <rFont val="Arial"/>
        <family val="2"/>
      </rPr>
      <t>90,001–91,000</t>
    </r>
  </si>
  <si>
    <r>
      <rPr>
        <sz val="11"/>
        <rFont val="Arial"/>
        <family val="2"/>
      </rPr>
      <t>130,001–131,000</t>
    </r>
  </si>
  <si>
    <r>
      <rPr>
        <sz val="11"/>
        <rFont val="Arial"/>
        <family val="2"/>
      </rPr>
      <t>91,001–92,000</t>
    </r>
  </si>
  <si>
    <r>
      <rPr>
        <sz val="11"/>
        <rFont val="Arial"/>
        <family val="2"/>
      </rPr>
      <t>131,001–132,000</t>
    </r>
  </si>
  <si>
    <r>
      <rPr>
        <sz val="11"/>
        <rFont val="Arial"/>
        <family val="2"/>
      </rPr>
      <t>92,001–93,000</t>
    </r>
  </si>
  <si>
    <r>
      <rPr>
        <sz val="11"/>
        <rFont val="Arial"/>
        <family val="2"/>
      </rPr>
      <t>132,001–133,000</t>
    </r>
  </si>
  <si>
    <r>
      <rPr>
        <sz val="11"/>
        <rFont val="Arial"/>
        <family val="2"/>
      </rPr>
      <t>93,001–94,000</t>
    </r>
  </si>
  <si>
    <r>
      <rPr>
        <sz val="11"/>
        <rFont val="Arial"/>
        <family val="2"/>
      </rPr>
      <t>133,001–134,000</t>
    </r>
  </si>
  <si>
    <r>
      <rPr>
        <sz val="11"/>
        <rFont val="Arial"/>
        <family val="2"/>
      </rPr>
      <t>94,001–95,000</t>
    </r>
  </si>
  <si>
    <r>
      <rPr>
        <sz val="11"/>
        <rFont val="Arial"/>
        <family val="2"/>
      </rPr>
      <t>134,001–135,000</t>
    </r>
  </si>
  <si>
    <r>
      <rPr>
        <sz val="11"/>
        <rFont val="Arial"/>
        <family val="2"/>
      </rPr>
      <t>95,001–96,000</t>
    </r>
  </si>
  <si>
    <r>
      <rPr>
        <sz val="11"/>
        <rFont val="Arial"/>
        <family val="2"/>
      </rPr>
      <t>135,001–136,000</t>
    </r>
  </si>
  <si>
    <r>
      <rPr>
        <sz val="11"/>
        <rFont val="Arial"/>
        <family val="2"/>
      </rPr>
      <t>96,001–97,000</t>
    </r>
  </si>
  <si>
    <r>
      <rPr>
        <sz val="11"/>
        <rFont val="Arial"/>
        <family val="2"/>
      </rPr>
      <t>136,001–137,000</t>
    </r>
  </si>
  <si>
    <r>
      <rPr>
        <sz val="11"/>
        <rFont val="Arial"/>
        <family val="2"/>
      </rPr>
      <t>97,001–98,000</t>
    </r>
  </si>
  <si>
    <r>
      <rPr>
        <sz val="11"/>
        <rFont val="Arial"/>
        <family val="2"/>
      </rPr>
      <t>137,001–138,000</t>
    </r>
  </si>
  <si>
    <r>
      <rPr>
        <sz val="11"/>
        <rFont val="Arial"/>
        <family val="2"/>
      </rPr>
      <t>98,001–99,000</t>
    </r>
  </si>
  <si>
    <r>
      <rPr>
        <sz val="11"/>
        <rFont val="Arial"/>
        <family val="2"/>
      </rPr>
      <t>138,001–139,000</t>
    </r>
  </si>
  <si>
    <r>
      <rPr>
        <sz val="11"/>
        <rFont val="Arial"/>
        <family val="2"/>
      </rPr>
      <t>99,001–100,000</t>
    </r>
  </si>
  <si>
    <r>
      <rPr>
        <sz val="11"/>
        <rFont val="Arial"/>
        <family val="2"/>
      </rPr>
      <t>139,001–140,000</t>
    </r>
  </si>
  <si>
    <r>
      <rPr>
        <sz val="11"/>
        <rFont val="Arial"/>
        <family val="2"/>
      </rPr>
      <t>100,001–101,000</t>
    </r>
  </si>
  <si>
    <r>
      <rPr>
        <sz val="11"/>
        <rFont val="Arial"/>
        <family val="2"/>
      </rPr>
      <t>140,001–141,000</t>
    </r>
  </si>
  <si>
    <r>
      <rPr>
        <sz val="11"/>
        <rFont val="Arial"/>
        <family val="2"/>
      </rPr>
      <t>101,001–102,000</t>
    </r>
  </si>
  <si>
    <r>
      <rPr>
        <sz val="11"/>
        <rFont val="Arial"/>
        <family val="2"/>
      </rPr>
      <t>141,001–142,000</t>
    </r>
  </si>
  <si>
    <r>
      <rPr>
        <sz val="11"/>
        <rFont val="Arial"/>
        <family val="2"/>
      </rPr>
      <t>102,001–103,000</t>
    </r>
  </si>
  <si>
    <r>
      <rPr>
        <sz val="11"/>
        <rFont val="Arial"/>
        <family val="2"/>
      </rPr>
      <t>142,001–143,000</t>
    </r>
  </si>
  <si>
    <r>
      <rPr>
        <sz val="11"/>
        <rFont val="Arial"/>
        <family val="2"/>
      </rPr>
      <t>103,001–104,000</t>
    </r>
  </si>
  <si>
    <r>
      <rPr>
        <sz val="11"/>
        <rFont val="Arial"/>
        <family val="2"/>
      </rPr>
      <t>143,001–144,000</t>
    </r>
  </si>
  <si>
    <r>
      <rPr>
        <sz val="11"/>
        <rFont val="Arial"/>
        <family val="2"/>
      </rPr>
      <t>104,001–105,000</t>
    </r>
  </si>
  <si>
    <r>
      <rPr>
        <sz val="11"/>
        <rFont val="Arial"/>
        <family val="2"/>
      </rPr>
      <t>144,001–145,000</t>
    </r>
  </si>
  <si>
    <r>
      <rPr>
        <sz val="11"/>
        <rFont val="Arial"/>
        <family val="2"/>
      </rPr>
      <t>105,001–106,000</t>
    </r>
  </si>
  <si>
    <r>
      <rPr>
        <sz val="11"/>
        <rFont val="Arial"/>
        <family val="2"/>
      </rPr>
      <t>145,001–146,000</t>
    </r>
  </si>
  <si>
    <r>
      <rPr>
        <sz val="11"/>
        <rFont val="Arial"/>
        <family val="2"/>
      </rPr>
      <t>106,001–107,000</t>
    </r>
  </si>
  <si>
    <r>
      <rPr>
        <sz val="11"/>
        <rFont val="Arial"/>
        <family val="2"/>
      </rPr>
      <t>146,001–147,000</t>
    </r>
  </si>
  <si>
    <r>
      <rPr>
        <sz val="11"/>
        <rFont val="Arial"/>
        <family val="2"/>
      </rPr>
      <t>107,001–108,000</t>
    </r>
  </si>
  <si>
    <r>
      <rPr>
        <sz val="11"/>
        <rFont val="Arial"/>
        <family val="2"/>
      </rPr>
      <t>147,001–148,000</t>
    </r>
  </si>
  <si>
    <r>
      <rPr>
        <sz val="11"/>
        <rFont val="Arial"/>
        <family val="2"/>
      </rPr>
      <t>108,001–109,000</t>
    </r>
  </si>
  <si>
    <r>
      <rPr>
        <sz val="11"/>
        <rFont val="Arial"/>
        <family val="2"/>
      </rPr>
      <t>148,001–149,000</t>
    </r>
  </si>
  <si>
    <r>
      <rPr>
        <sz val="11"/>
        <rFont val="Arial"/>
        <family val="2"/>
      </rPr>
      <t>109,001–110,000</t>
    </r>
  </si>
  <si>
    <r>
      <rPr>
        <sz val="11"/>
        <rFont val="Arial"/>
        <family val="2"/>
      </rPr>
      <t>149,001–150,000</t>
    </r>
  </si>
  <si>
    <r>
      <rPr>
        <sz val="11"/>
        <rFont val="Arial"/>
        <family val="2"/>
      </rPr>
      <t>150,001–151,000</t>
    </r>
  </si>
  <si>
    <r>
      <rPr>
        <sz val="11"/>
        <rFont val="Arial"/>
        <family val="2"/>
      </rPr>
      <t>190,001–191,000</t>
    </r>
  </si>
  <si>
    <r>
      <rPr>
        <sz val="11"/>
        <rFont val="Arial"/>
        <family val="2"/>
      </rPr>
      <t>151,001–152,000</t>
    </r>
  </si>
  <si>
    <r>
      <rPr>
        <sz val="11"/>
        <rFont val="Arial"/>
        <family val="2"/>
      </rPr>
      <t>191,001–192,000</t>
    </r>
  </si>
  <si>
    <r>
      <rPr>
        <sz val="11"/>
        <rFont val="Arial"/>
        <family val="2"/>
      </rPr>
      <t>152,001–153,000</t>
    </r>
  </si>
  <si>
    <r>
      <rPr>
        <sz val="11"/>
        <rFont val="Arial"/>
        <family val="2"/>
      </rPr>
      <t>192,001–193,000</t>
    </r>
  </si>
  <si>
    <r>
      <rPr>
        <sz val="11"/>
        <rFont val="Arial"/>
        <family val="2"/>
      </rPr>
      <t>153,001–154,000</t>
    </r>
  </si>
  <si>
    <r>
      <rPr>
        <sz val="11"/>
        <rFont val="Arial"/>
        <family val="2"/>
      </rPr>
      <t>193,001–194,000</t>
    </r>
  </si>
  <si>
    <r>
      <rPr>
        <sz val="11"/>
        <rFont val="Arial"/>
        <family val="2"/>
      </rPr>
      <t>154,001–155,000</t>
    </r>
  </si>
  <si>
    <r>
      <rPr>
        <sz val="11"/>
        <rFont val="Arial"/>
        <family val="2"/>
      </rPr>
      <t>194,001–195,000</t>
    </r>
  </si>
  <si>
    <r>
      <rPr>
        <sz val="11"/>
        <rFont val="Arial"/>
        <family val="2"/>
      </rPr>
      <t>155,001–156,000</t>
    </r>
  </si>
  <si>
    <r>
      <rPr>
        <sz val="11"/>
        <rFont val="Arial"/>
        <family val="2"/>
      </rPr>
      <t>195,001–196,000</t>
    </r>
  </si>
  <si>
    <r>
      <rPr>
        <sz val="11"/>
        <rFont val="Arial"/>
        <family val="2"/>
      </rPr>
      <t>156,001–157,000</t>
    </r>
  </si>
  <si>
    <r>
      <rPr>
        <sz val="11"/>
        <rFont val="Arial"/>
        <family val="2"/>
      </rPr>
      <t>196,001–197,000</t>
    </r>
  </si>
  <si>
    <r>
      <rPr>
        <sz val="11"/>
        <rFont val="Arial"/>
        <family val="2"/>
      </rPr>
      <t>157,001–158,000</t>
    </r>
  </si>
  <si>
    <r>
      <rPr>
        <sz val="11"/>
        <rFont val="Arial"/>
        <family val="2"/>
      </rPr>
      <t>197,001–198,000</t>
    </r>
  </si>
  <si>
    <r>
      <rPr>
        <sz val="11"/>
        <rFont val="Arial"/>
        <family val="2"/>
      </rPr>
      <t>158,001–159,000</t>
    </r>
  </si>
  <si>
    <r>
      <rPr>
        <sz val="11"/>
        <rFont val="Arial"/>
        <family val="2"/>
      </rPr>
      <t>198,001–199,000</t>
    </r>
  </si>
  <si>
    <r>
      <rPr>
        <sz val="11"/>
        <rFont val="Arial"/>
        <family val="2"/>
      </rPr>
      <t>159,001–160,000</t>
    </r>
  </si>
  <si>
    <r>
      <rPr>
        <sz val="11"/>
        <rFont val="Arial"/>
        <family val="2"/>
      </rPr>
      <t>199,001–200,000</t>
    </r>
  </si>
  <si>
    <r>
      <rPr>
        <sz val="11"/>
        <rFont val="Arial"/>
        <family val="2"/>
      </rPr>
      <t>160,001–161,000</t>
    </r>
  </si>
  <si>
    <r>
      <rPr>
        <sz val="11"/>
        <rFont val="Arial"/>
        <family val="2"/>
      </rPr>
      <t>200,001–201,000</t>
    </r>
  </si>
  <si>
    <r>
      <rPr>
        <sz val="11"/>
        <rFont val="Arial"/>
        <family val="2"/>
      </rPr>
      <t>161,001–162,000</t>
    </r>
  </si>
  <si>
    <r>
      <rPr>
        <sz val="11"/>
        <rFont val="Arial"/>
        <family val="2"/>
      </rPr>
      <t>201,001–202,000</t>
    </r>
  </si>
  <si>
    <r>
      <rPr>
        <sz val="11"/>
        <rFont val="Arial"/>
        <family val="2"/>
      </rPr>
      <t>162,001–163,000</t>
    </r>
  </si>
  <si>
    <r>
      <rPr>
        <sz val="11"/>
        <rFont val="Arial"/>
        <family val="2"/>
      </rPr>
      <t>202,001–203,000</t>
    </r>
  </si>
  <si>
    <r>
      <rPr>
        <sz val="11"/>
        <rFont val="Arial"/>
        <family val="2"/>
      </rPr>
      <t>163,001–164,000</t>
    </r>
  </si>
  <si>
    <r>
      <rPr>
        <sz val="11"/>
        <rFont val="Arial"/>
        <family val="2"/>
      </rPr>
      <t>203,001–204,000</t>
    </r>
  </si>
  <si>
    <r>
      <rPr>
        <sz val="11"/>
        <rFont val="Arial"/>
        <family val="2"/>
      </rPr>
      <t>164,001–165,000</t>
    </r>
  </si>
  <si>
    <r>
      <rPr>
        <sz val="11"/>
        <rFont val="Arial"/>
        <family val="2"/>
      </rPr>
      <t>204,001–205,000</t>
    </r>
  </si>
  <si>
    <r>
      <rPr>
        <sz val="11"/>
        <rFont val="Arial"/>
        <family val="2"/>
      </rPr>
      <t>165,001–166,000</t>
    </r>
  </si>
  <si>
    <r>
      <rPr>
        <sz val="11"/>
        <rFont val="Arial"/>
        <family val="2"/>
      </rPr>
      <t>205,001–206,000</t>
    </r>
  </si>
  <si>
    <r>
      <rPr>
        <sz val="11"/>
        <rFont val="Arial"/>
        <family val="2"/>
      </rPr>
      <t>166,001–167,000</t>
    </r>
  </si>
  <si>
    <r>
      <rPr>
        <sz val="11"/>
        <rFont val="Arial"/>
        <family val="2"/>
      </rPr>
      <t>206,001–207,000</t>
    </r>
  </si>
  <si>
    <r>
      <rPr>
        <sz val="11"/>
        <rFont val="Arial"/>
        <family val="2"/>
      </rPr>
      <t>167,001–168,000</t>
    </r>
  </si>
  <si>
    <r>
      <rPr>
        <sz val="11"/>
        <rFont val="Arial"/>
        <family val="2"/>
      </rPr>
      <t>207,001–208,000</t>
    </r>
  </si>
  <si>
    <r>
      <rPr>
        <sz val="11"/>
        <rFont val="Arial"/>
        <family val="2"/>
      </rPr>
      <t>168,001–169,000</t>
    </r>
  </si>
  <si>
    <r>
      <rPr>
        <sz val="11"/>
        <rFont val="Arial"/>
        <family val="2"/>
      </rPr>
      <t>208,001–209,000</t>
    </r>
  </si>
  <si>
    <r>
      <rPr>
        <sz val="11"/>
        <rFont val="Arial"/>
        <family val="2"/>
      </rPr>
      <t>169,001–170,000</t>
    </r>
  </si>
  <si>
    <r>
      <rPr>
        <sz val="11"/>
        <rFont val="Arial"/>
        <family val="2"/>
      </rPr>
      <t>209,001–210,000</t>
    </r>
  </si>
  <si>
    <r>
      <rPr>
        <sz val="11"/>
        <rFont val="Arial"/>
        <family val="2"/>
      </rPr>
      <t>170,001–171,000</t>
    </r>
  </si>
  <si>
    <r>
      <rPr>
        <sz val="11"/>
        <rFont val="Arial"/>
        <family val="2"/>
      </rPr>
      <t>210,001–211,000</t>
    </r>
  </si>
  <si>
    <r>
      <rPr>
        <sz val="11"/>
        <rFont val="Arial"/>
        <family val="2"/>
      </rPr>
      <t>171,001–172,000</t>
    </r>
  </si>
  <si>
    <r>
      <rPr>
        <sz val="11"/>
        <rFont val="Arial"/>
        <family val="2"/>
      </rPr>
      <t>211,001–212,000</t>
    </r>
  </si>
  <si>
    <r>
      <rPr>
        <sz val="11"/>
        <rFont val="Arial"/>
        <family val="2"/>
      </rPr>
      <t>172,001–173,000</t>
    </r>
  </si>
  <si>
    <r>
      <rPr>
        <sz val="11"/>
        <rFont val="Arial"/>
        <family val="2"/>
      </rPr>
      <t>212,001–213,000</t>
    </r>
  </si>
  <si>
    <r>
      <rPr>
        <sz val="11"/>
        <rFont val="Arial"/>
        <family val="2"/>
      </rPr>
      <t>173,001–174,000</t>
    </r>
  </si>
  <si>
    <r>
      <rPr>
        <sz val="11"/>
        <rFont val="Arial"/>
        <family val="2"/>
      </rPr>
      <t>213,001–214,000</t>
    </r>
  </si>
  <si>
    <r>
      <rPr>
        <sz val="11"/>
        <rFont val="Arial"/>
        <family val="2"/>
      </rPr>
      <t>174,001–175,000</t>
    </r>
  </si>
  <si>
    <r>
      <rPr>
        <sz val="11"/>
        <rFont val="Arial"/>
        <family val="2"/>
      </rPr>
      <t>214,001–215,000</t>
    </r>
  </si>
  <si>
    <r>
      <rPr>
        <sz val="11"/>
        <rFont val="Arial"/>
        <family val="2"/>
      </rPr>
      <t>175,001–176,000</t>
    </r>
  </si>
  <si>
    <r>
      <rPr>
        <sz val="11"/>
        <rFont val="Arial"/>
        <family val="2"/>
      </rPr>
      <t>215,001–216,000</t>
    </r>
  </si>
  <si>
    <r>
      <rPr>
        <sz val="11"/>
        <rFont val="Arial"/>
        <family val="2"/>
      </rPr>
      <t>176,001–177,000</t>
    </r>
  </si>
  <si>
    <r>
      <rPr>
        <sz val="11"/>
        <rFont val="Arial"/>
        <family val="2"/>
      </rPr>
      <t>216,001–217,000</t>
    </r>
  </si>
  <si>
    <r>
      <rPr>
        <sz val="11"/>
        <rFont val="Arial"/>
        <family val="2"/>
      </rPr>
      <t>177,001–178,000</t>
    </r>
  </si>
  <si>
    <r>
      <rPr>
        <sz val="11"/>
        <rFont val="Arial"/>
        <family val="2"/>
      </rPr>
      <t>217,001–218,000</t>
    </r>
  </si>
  <si>
    <r>
      <rPr>
        <sz val="11"/>
        <rFont val="Arial"/>
        <family val="2"/>
      </rPr>
      <t>178,001–179,000</t>
    </r>
  </si>
  <si>
    <r>
      <rPr>
        <sz val="11"/>
        <rFont val="Arial"/>
        <family val="2"/>
      </rPr>
      <t>218,001–219,000</t>
    </r>
  </si>
  <si>
    <r>
      <rPr>
        <sz val="11"/>
        <rFont val="Arial"/>
        <family val="2"/>
      </rPr>
      <t>179,001–180,000</t>
    </r>
  </si>
  <si>
    <r>
      <rPr>
        <sz val="11"/>
        <rFont val="Arial"/>
        <family val="2"/>
      </rPr>
      <t>219,001–220,000</t>
    </r>
  </si>
  <si>
    <r>
      <rPr>
        <sz val="11"/>
        <rFont val="Arial"/>
        <family val="2"/>
      </rPr>
      <t>180,001–181,000</t>
    </r>
  </si>
  <si>
    <r>
      <rPr>
        <sz val="11"/>
        <rFont val="Arial"/>
        <family val="2"/>
      </rPr>
      <t>220,001–221,000</t>
    </r>
  </si>
  <si>
    <r>
      <rPr>
        <sz val="11"/>
        <rFont val="Arial"/>
        <family val="2"/>
      </rPr>
      <t>181,001–182,000</t>
    </r>
  </si>
  <si>
    <r>
      <rPr>
        <sz val="11"/>
        <rFont val="Arial"/>
        <family val="2"/>
      </rPr>
      <t>221,001–222,000</t>
    </r>
  </si>
  <si>
    <r>
      <rPr>
        <sz val="11"/>
        <rFont val="Arial"/>
        <family val="2"/>
      </rPr>
      <t>182,001–183,000</t>
    </r>
  </si>
  <si>
    <r>
      <rPr>
        <sz val="11"/>
        <rFont val="Arial"/>
        <family val="2"/>
      </rPr>
      <t>222,001–223,000</t>
    </r>
  </si>
  <si>
    <r>
      <rPr>
        <sz val="11"/>
        <rFont val="Arial"/>
        <family val="2"/>
      </rPr>
      <t>183,001–184,000</t>
    </r>
  </si>
  <si>
    <r>
      <rPr>
        <sz val="11"/>
        <rFont val="Arial"/>
        <family val="2"/>
      </rPr>
      <t>223,001–224,000</t>
    </r>
  </si>
  <si>
    <r>
      <rPr>
        <sz val="11"/>
        <rFont val="Arial"/>
        <family val="2"/>
      </rPr>
      <t>184,001–185,000</t>
    </r>
  </si>
  <si>
    <r>
      <rPr>
        <sz val="11"/>
        <rFont val="Arial"/>
        <family val="2"/>
      </rPr>
      <t>224,001–225,000</t>
    </r>
  </si>
  <si>
    <r>
      <rPr>
        <sz val="11"/>
        <rFont val="Arial"/>
        <family val="2"/>
      </rPr>
      <t>185,001–186,000</t>
    </r>
  </si>
  <si>
    <r>
      <rPr>
        <sz val="11"/>
        <rFont val="Arial"/>
        <family val="2"/>
      </rPr>
      <t>225,001–226,000</t>
    </r>
  </si>
  <si>
    <r>
      <rPr>
        <sz val="11"/>
        <rFont val="Arial"/>
        <family val="2"/>
      </rPr>
      <t>186,001–187,000</t>
    </r>
  </si>
  <si>
    <r>
      <rPr>
        <sz val="11"/>
        <rFont val="Arial"/>
        <family val="2"/>
      </rPr>
      <t>226,001–227,000</t>
    </r>
  </si>
  <si>
    <r>
      <rPr>
        <sz val="11"/>
        <rFont val="Arial"/>
        <family val="2"/>
      </rPr>
      <t>187,001–188,000</t>
    </r>
  </si>
  <si>
    <r>
      <rPr>
        <sz val="11"/>
        <rFont val="Arial"/>
        <family val="2"/>
      </rPr>
      <t>227,001–228,000</t>
    </r>
  </si>
  <si>
    <r>
      <rPr>
        <sz val="11"/>
        <rFont val="Arial"/>
        <family val="2"/>
      </rPr>
      <t>188,001–189,000</t>
    </r>
  </si>
  <si>
    <r>
      <rPr>
        <sz val="11"/>
        <rFont val="Arial"/>
        <family val="2"/>
      </rPr>
      <t>228,001–229,000</t>
    </r>
  </si>
  <si>
    <r>
      <rPr>
        <sz val="11"/>
        <rFont val="Arial"/>
        <family val="2"/>
      </rPr>
      <t>189,001–190,000</t>
    </r>
  </si>
  <si>
    <r>
      <rPr>
        <sz val="11"/>
        <rFont val="Arial"/>
        <family val="2"/>
      </rPr>
      <t>229,001–230,000</t>
    </r>
  </si>
  <si>
    <r>
      <rPr>
        <sz val="11"/>
        <rFont val="Arial"/>
        <family val="2"/>
      </rPr>
      <t>230,001–231,000</t>
    </r>
  </si>
  <si>
    <r>
      <rPr>
        <sz val="11"/>
        <rFont val="Arial"/>
        <family val="2"/>
      </rPr>
      <t>270,001–271,000</t>
    </r>
  </si>
  <si>
    <r>
      <rPr>
        <sz val="11"/>
        <rFont val="Arial"/>
        <family val="2"/>
      </rPr>
      <t>231,001–232,000</t>
    </r>
  </si>
  <si>
    <r>
      <rPr>
        <sz val="11"/>
        <rFont val="Arial"/>
        <family val="2"/>
      </rPr>
      <t>271,001–272,000</t>
    </r>
  </si>
  <si>
    <r>
      <rPr>
        <sz val="11"/>
        <rFont val="Arial"/>
        <family val="2"/>
      </rPr>
      <t>232,001–233,000</t>
    </r>
  </si>
  <si>
    <r>
      <rPr>
        <sz val="11"/>
        <rFont val="Arial"/>
        <family val="2"/>
      </rPr>
      <t>272,001–273,000</t>
    </r>
  </si>
  <si>
    <r>
      <rPr>
        <sz val="11"/>
        <rFont val="Arial"/>
        <family val="2"/>
      </rPr>
      <t>233,001–234,000</t>
    </r>
  </si>
  <si>
    <r>
      <rPr>
        <sz val="11"/>
        <rFont val="Arial"/>
        <family val="2"/>
      </rPr>
      <t>273,001–274,000</t>
    </r>
  </si>
  <si>
    <r>
      <rPr>
        <sz val="11"/>
        <rFont val="Arial"/>
        <family val="2"/>
      </rPr>
      <t>234,001–235,000</t>
    </r>
  </si>
  <si>
    <r>
      <rPr>
        <sz val="11"/>
        <rFont val="Arial"/>
        <family val="2"/>
      </rPr>
      <t>274,001–275,000</t>
    </r>
  </si>
  <si>
    <r>
      <rPr>
        <sz val="11"/>
        <rFont val="Arial"/>
        <family val="2"/>
      </rPr>
      <t>235,001–236,000</t>
    </r>
  </si>
  <si>
    <r>
      <rPr>
        <sz val="11"/>
        <rFont val="Arial"/>
        <family val="2"/>
      </rPr>
      <t>275,001–276,000</t>
    </r>
  </si>
  <si>
    <r>
      <rPr>
        <sz val="11"/>
        <rFont val="Arial"/>
        <family val="2"/>
      </rPr>
      <t>236,001–237,000</t>
    </r>
  </si>
  <si>
    <r>
      <rPr>
        <sz val="11"/>
        <rFont val="Arial"/>
        <family val="2"/>
      </rPr>
      <t>276,001–277,000</t>
    </r>
  </si>
  <si>
    <r>
      <rPr>
        <sz val="11"/>
        <rFont val="Arial"/>
        <family val="2"/>
      </rPr>
      <t>237,001–238,000</t>
    </r>
  </si>
  <si>
    <r>
      <rPr>
        <sz val="11"/>
        <rFont val="Arial"/>
        <family val="2"/>
      </rPr>
      <t>277,001–278,000</t>
    </r>
  </si>
  <si>
    <r>
      <rPr>
        <sz val="11"/>
        <rFont val="Arial"/>
        <family val="2"/>
      </rPr>
      <t>238,001–239,000</t>
    </r>
  </si>
  <si>
    <r>
      <rPr>
        <sz val="11"/>
        <rFont val="Arial"/>
        <family val="2"/>
      </rPr>
      <t>278,001–279,000</t>
    </r>
  </si>
  <si>
    <r>
      <rPr>
        <sz val="11"/>
        <rFont val="Arial"/>
        <family val="2"/>
      </rPr>
      <t>239,001–240,000</t>
    </r>
  </si>
  <si>
    <r>
      <rPr>
        <sz val="11"/>
        <rFont val="Arial"/>
        <family val="2"/>
      </rPr>
      <t>279,001–280,000</t>
    </r>
  </si>
  <si>
    <r>
      <rPr>
        <sz val="11"/>
        <rFont val="Arial"/>
        <family val="2"/>
      </rPr>
      <t>240,001–241,000</t>
    </r>
  </si>
  <si>
    <r>
      <rPr>
        <sz val="11"/>
        <rFont val="Arial"/>
        <family val="2"/>
      </rPr>
      <t>280,001–281,000</t>
    </r>
  </si>
  <si>
    <r>
      <rPr>
        <sz val="11"/>
        <rFont val="Arial"/>
        <family val="2"/>
      </rPr>
      <t>241,001–242,000</t>
    </r>
  </si>
  <si>
    <r>
      <rPr>
        <sz val="11"/>
        <rFont val="Arial"/>
        <family val="2"/>
      </rPr>
      <t>281,001–282,000</t>
    </r>
  </si>
  <si>
    <r>
      <rPr>
        <sz val="11"/>
        <rFont val="Arial"/>
        <family val="2"/>
      </rPr>
      <t>242,001–243,000</t>
    </r>
  </si>
  <si>
    <r>
      <rPr>
        <sz val="11"/>
        <rFont val="Arial"/>
        <family val="2"/>
      </rPr>
      <t>282,001–283,000</t>
    </r>
  </si>
  <si>
    <r>
      <rPr>
        <sz val="11"/>
        <rFont val="Arial"/>
        <family val="2"/>
      </rPr>
      <t>243,001–244,000</t>
    </r>
  </si>
  <si>
    <r>
      <rPr>
        <sz val="11"/>
        <rFont val="Arial"/>
        <family val="2"/>
      </rPr>
      <t>283,001–284,000</t>
    </r>
  </si>
  <si>
    <r>
      <rPr>
        <sz val="11"/>
        <rFont val="Arial"/>
        <family val="2"/>
      </rPr>
      <t>244,001–245,000</t>
    </r>
  </si>
  <si>
    <r>
      <rPr>
        <sz val="11"/>
        <rFont val="Arial"/>
        <family val="2"/>
      </rPr>
      <t>284,001–285,000</t>
    </r>
  </si>
  <si>
    <r>
      <rPr>
        <sz val="11"/>
        <rFont val="Arial"/>
        <family val="2"/>
      </rPr>
      <t>245,001–246,000</t>
    </r>
  </si>
  <si>
    <r>
      <rPr>
        <sz val="11"/>
        <rFont val="Arial"/>
        <family val="2"/>
      </rPr>
      <t>285,001–286,000</t>
    </r>
  </si>
  <si>
    <r>
      <rPr>
        <sz val="11"/>
        <rFont val="Arial"/>
        <family val="2"/>
      </rPr>
      <t>246,001–247,000</t>
    </r>
  </si>
  <si>
    <r>
      <rPr>
        <sz val="11"/>
        <rFont val="Arial"/>
        <family val="2"/>
      </rPr>
      <t>286,001–287,000</t>
    </r>
  </si>
  <si>
    <r>
      <rPr>
        <sz val="11"/>
        <rFont val="Arial"/>
        <family val="2"/>
      </rPr>
      <t>247,001–248,000</t>
    </r>
  </si>
  <si>
    <r>
      <rPr>
        <sz val="11"/>
        <rFont val="Arial"/>
        <family val="2"/>
      </rPr>
      <t>287,001–288,000</t>
    </r>
  </si>
  <si>
    <r>
      <rPr>
        <sz val="11"/>
        <rFont val="Arial"/>
        <family val="2"/>
      </rPr>
      <t>248,001–249,000</t>
    </r>
  </si>
  <si>
    <r>
      <rPr>
        <sz val="11"/>
        <rFont val="Arial"/>
        <family val="2"/>
      </rPr>
      <t>288,001–289,000</t>
    </r>
  </si>
  <si>
    <r>
      <rPr>
        <sz val="11"/>
        <rFont val="Arial"/>
        <family val="2"/>
      </rPr>
      <t>249,001–250,000</t>
    </r>
  </si>
  <si>
    <r>
      <rPr>
        <sz val="11"/>
        <rFont val="Arial"/>
        <family val="2"/>
      </rPr>
      <t>289,001–290,000</t>
    </r>
  </si>
  <si>
    <r>
      <rPr>
        <sz val="11"/>
        <rFont val="Arial"/>
        <family val="2"/>
      </rPr>
      <t>250,001–251,000</t>
    </r>
  </si>
  <si>
    <r>
      <rPr>
        <sz val="11"/>
        <rFont val="Arial"/>
        <family val="2"/>
      </rPr>
      <t>290,001–291,000</t>
    </r>
  </si>
  <si>
    <r>
      <rPr>
        <sz val="11"/>
        <rFont val="Arial"/>
        <family val="2"/>
      </rPr>
      <t>251,001–252,000</t>
    </r>
  </si>
  <si>
    <r>
      <rPr>
        <sz val="11"/>
        <rFont val="Arial"/>
        <family val="2"/>
      </rPr>
      <t>291,001–292,000</t>
    </r>
  </si>
  <si>
    <r>
      <rPr>
        <sz val="11"/>
        <rFont val="Arial"/>
        <family val="2"/>
      </rPr>
      <t>252,001–253,000</t>
    </r>
  </si>
  <si>
    <r>
      <rPr>
        <sz val="11"/>
        <rFont val="Arial"/>
        <family val="2"/>
      </rPr>
      <t>292,001–293,000</t>
    </r>
  </si>
  <si>
    <r>
      <rPr>
        <sz val="11"/>
        <rFont val="Arial"/>
        <family val="2"/>
      </rPr>
      <t>253,001–254,000</t>
    </r>
  </si>
  <si>
    <r>
      <rPr>
        <sz val="11"/>
        <rFont val="Arial"/>
        <family val="2"/>
      </rPr>
      <t>293,001–294,000</t>
    </r>
  </si>
  <si>
    <r>
      <rPr>
        <sz val="11"/>
        <rFont val="Arial"/>
        <family val="2"/>
      </rPr>
      <t>254,001–255,000</t>
    </r>
  </si>
  <si>
    <r>
      <rPr>
        <sz val="11"/>
        <rFont val="Arial"/>
        <family val="2"/>
      </rPr>
      <t>294,001–295,000</t>
    </r>
  </si>
  <si>
    <r>
      <rPr>
        <sz val="11"/>
        <rFont val="Arial"/>
        <family val="2"/>
      </rPr>
      <t>255,001–256,000</t>
    </r>
  </si>
  <si>
    <r>
      <rPr>
        <sz val="11"/>
        <rFont val="Arial"/>
        <family val="2"/>
      </rPr>
      <t>295,001–296,000</t>
    </r>
  </si>
  <si>
    <r>
      <rPr>
        <sz val="11"/>
        <rFont val="Arial"/>
        <family val="2"/>
      </rPr>
      <t>256,001–257,000</t>
    </r>
  </si>
  <si>
    <r>
      <rPr>
        <sz val="11"/>
        <rFont val="Arial"/>
        <family val="2"/>
      </rPr>
      <t>296,001–297,000</t>
    </r>
  </si>
  <si>
    <r>
      <rPr>
        <sz val="11"/>
        <rFont val="Arial"/>
        <family val="2"/>
      </rPr>
      <t>257,001–258,000</t>
    </r>
  </si>
  <si>
    <r>
      <rPr>
        <sz val="11"/>
        <rFont val="Arial"/>
        <family val="2"/>
      </rPr>
      <t>297,001–298,000</t>
    </r>
  </si>
  <si>
    <r>
      <rPr>
        <sz val="11"/>
        <rFont val="Arial"/>
        <family val="2"/>
      </rPr>
      <t>258,001–259,000</t>
    </r>
  </si>
  <si>
    <r>
      <rPr>
        <sz val="11"/>
        <rFont val="Arial"/>
        <family val="2"/>
      </rPr>
      <t>298,001–299,000</t>
    </r>
  </si>
  <si>
    <r>
      <rPr>
        <sz val="11"/>
        <rFont val="Arial"/>
        <family val="2"/>
      </rPr>
      <t>259,001–260,000</t>
    </r>
  </si>
  <si>
    <r>
      <rPr>
        <sz val="11"/>
        <rFont val="Arial"/>
        <family val="2"/>
      </rPr>
      <t>299,001–300,000</t>
    </r>
  </si>
  <si>
    <r>
      <rPr>
        <sz val="11"/>
        <rFont val="Arial"/>
        <family val="2"/>
      </rPr>
      <t>260,001–261,000</t>
    </r>
  </si>
  <si>
    <r>
      <rPr>
        <sz val="11"/>
        <rFont val="Arial"/>
        <family val="2"/>
      </rPr>
      <t>300,001–301,000</t>
    </r>
  </si>
  <si>
    <r>
      <rPr>
        <sz val="11"/>
        <rFont val="Arial"/>
        <family val="2"/>
      </rPr>
      <t>261,001–262,000</t>
    </r>
  </si>
  <si>
    <r>
      <rPr>
        <sz val="11"/>
        <rFont val="Arial"/>
        <family val="2"/>
      </rPr>
      <t>301,001–302,000</t>
    </r>
  </si>
  <si>
    <r>
      <rPr>
        <sz val="11"/>
        <rFont val="Arial"/>
        <family val="2"/>
      </rPr>
      <t>262,001–263,000</t>
    </r>
  </si>
  <si>
    <r>
      <rPr>
        <sz val="11"/>
        <rFont val="Arial"/>
        <family val="2"/>
      </rPr>
      <t>302,001–303,000</t>
    </r>
  </si>
  <si>
    <r>
      <rPr>
        <sz val="11"/>
        <rFont val="Arial"/>
        <family val="2"/>
      </rPr>
      <t>263,001–264,000</t>
    </r>
  </si>
  <si>
    <r>
      <rPr>
        <sz val="11"/>
        <rFont val="Arial"/>
        <family val="2"/>
      </rPr>
      <t>303,001–304,000</t>
    </r>
  </si>
  <si>
    <r>
      <rPr>
        <sz val="11"/>
        <rFont val="Arial"/>
        <family val="2"/>
      </rPr>
      <t>264,001–265,000</t>
    </r>
  </si>
  <si>
    <r>
      <rPr>
        <sz val="11"/>
        <rFont val="Arial"/>
        <family val="2"/>
      </rPr>
      <t>304,001–305,000</t>
    </r>
  </si>
  <si>
    <r>
      <rPr>
        <sz val="11"/>
        <rFont val="Arial"/>
        <family val="2"/>
      </rPr>
      <t>265,001–266,000</t>
    </r>
  </si>
  <si>
    <r>
      <rPr>
        <sz val="11"/>
        <rFont val="Arial"/>
        <family val="2"/>
      </rPr>
      <t>305,001–306,000</t>
    </r>
  </si>
  <si>
    <r>
      <rPr>
        <sz val="11"/>
        <rFont val="Arial"/>
        <family val="2"/>
      </rPr>
      <t>266,001–267,000</t>
    </r>
  </si>
  <si>
    <r>
      <rPr>
        <sz val="11"/>
        <rFont val="Arial"/>
        <family val="2"/>
      </rPr>
      <t>306,001–307,000</t>
    </r>
  </si>
  <si>
    <r>
      <rPr>
        <sz val="11"/>
        <rFont val="Arial"/>
        <family val="2"/>
      </rPr>
      <t>267,001–268,000</t>
    </r>
  </si>
  <si>
    <r>
      <rPr>
        <sz val="11"/>
        <rFont val="Arial"/>
        <family val="2"/>
      </rPr>
      <t>307,001–308,000</t>
    </r>
  </si>
  <si>
    <r>
      <rPr>
        <sz val="11"/>
        <rFont val="Arial"/>
        <family val="2"/>
      </rPr>
      <t>268,001–269,000</t>
    </r>
  </si>
  <si>
    <r>
      <rPr>
        <sz val="11"/>
        <rFont val="Arial"/>
        <family val="2"/>
      </rPr>
      <t>308,001–309,000</t>
    </r>
  </si>
  <si>
    <r>
      <rPr>
        <sz val="11"/>
        <rFont val="Arial"/>
        <family val="2"/>
      </rPr>
      <t>269,001–270,000</t>
    </r>
  </si>
  <si>
    <r>
      <rPr>
        <sz val="11"/>
        <rFont val="Arial"/>
        <family val="2"/>
      </rPr>
      <t>309,001–310,000</t>
    </r>
  </si>
  <si>
    <r>
      <rPr>
        <b/>
        <sz val="11"/>
        <rFont val="Arial"/>
        <family val="2"/>
      </rPr>
      <t>Dollar
Value</t>
    </r>
  </si>
  <si>
    <r>
      <rPr>
        <b/>
        <sz val="11"/>
        <rFont val="Arial"/>
        <family val="2"/>
      </rPr>
      <t>Residential
Fee</t>
    </r>
  </si>
  <si>
    <r>
      <rPr>
        <b/>
        <sz val="11"/>
        <rFont val="Arial"/>
        <family val="2"/>
      </rPr>
      <t>Commercial
Fee</t>
    </r>
  </si>
  <si>
    <t xml:space="preserve">Residential Building Permit Fee Schedule Group R-3 and U Occupancies Only </t>
  </si>
  <si>
    <r>
      <rPr>
        <b/>
        <sz val="14"/>
        <rFont val="Arial"/>
        <family val="2"/>
      </rPr>
      <t>Residential Permits</t>
    </r>
  </si>
  <si>
    <r>
      <rPr>
        <b/>
        <sz val="14"/>
        <rFont val="Arial"/>
        <family val="2"/>
      </rPr>
      <t>R-2, R-3, R-4, and U Occupancies</t>
    </r>
  </si>
  <si>
    <r>
      <rPr>
        <b/>
        <sz val="14"/>
        <rFont val="Arial"/>
        <family val="2"/>
      </rPr>
      <t>2019 Building Permit Valuation/Fee Schedule</t>
    </r>
  </si>
  <si>
    <r>
      <rPr>
        <sz val="12"/>
        <rFont val="Arial"/>
        <family val="2"/>
      </rPr>
      <t>The base valuation to determine permit fees for residential buildings and additions is based on a dollar per square foot schedule per the following. The bid price must be quoted for renovations or remodels.</t>
    </r>
  </si>
  <si>
    <r>
      <rPr>
        <sz val="12"/>
        <rFont val="Arial"/>
        <family val="2"/>
      </rPr>
      <t>Dwellings—Single-family dwellings, duplexes, town houses:</t>
    </r>
  </si>
  <si>
    <r>
      <rPr>
        <sz val="12"/>
        <rFont val="Arial"/>
        <family val="2"/>
      </rPr>
      <t>Finished habitable space ....................................................... $102.00 per square foot</t>
    </r>
  </si>
  <si>
    <r>
      <rPr>
        <sz val="12"/>
        <rFont val="Arial"/>
        <family val="2"/>
      </rPr>
      <t>Finished basements ............................................................... $60.00 per square foot Unfinished space (basement and upper levels) ..................... $30.00 per square foot Attached garages ................................................................... $30.00 per square foot</t>
    </r>
  </si>
  <si>
    <r>
      <rPr>
        <sz val="12"/>
        <rFont val="Arial"/>
        <family val="2"/>
      </rPr>
      <t>Detached garages .................................................................. $28.00 per square foot</t>
    </r>
  </si>
  <si>
    <r>
      <rPr>
        <sz val="12"/>
        <rFont val="Arial"/>
        <family val="2"/>
      </rPr>
      <t>Apartments—A building containing three or more dwelling units including residential condominiums exclusive of townhomes—Type V construction—wood framed:*</t>
    </r>
  </si>
  <si>
    <r>
      <rPr>
        <sz val="12"/>
        <rFont val="Arial"/>
        <family val="2"/>
      </rPr>
      <t>Apartment Valuation ............................................................... $94.00 per square foot Basement garages—Type I construction ............................... $62.00 per square foot Attached garages—Type V construction—wood framed........ $30.00 per square foot Detached garages—Type V construction .............................. $28.00 per square foot</t>
    </r>
  </si>
  <si>
    <r>
      <rPr>
        <sz val="12"/>
        <rFont val="Arial"/>
        <family val="2"/>
      </rPr>
      <t>*Apartments conforming to a type of construction higher than a Type V and hotels must be quoted the bid price of actual construction.</t>
    </r>
  </si>
  <si>
    <r>
      <rPr>
        <sz val="12"/>
        <rFont val="Arial"/>
        <family val="2"/>
      </rPr>
      <t>Other Inspections and Fees:</t>
    </r>
  </si>
  <si>
    <r>
      <rPr>
        <sz val="12"/>
        <rFont val="Arial"/>
        <family val="2"/>
      </rPr>
      <t>Inspections outside normal business hours .................................................... $70.00 per hour (Minimum charge—one hour)</t>
    </r>
  </si>
  <si>
    <r>
      <rPr>
        <sz val="12"/>
        <rFont val="Arial"/>
        <family val="2"/>
      </rPr>
      <t>Inspection for which no fee is indicated .......................................................... $70.00 per hour (Minimum—1/2 hour)</t>
    </r>
  </si>
  <si>
    <r>
      <rPr>
        <sz val="12"/>
        <rFont val="Arial"/>
        <family val="2"/>
      </rPr>
      <t>Reinspection fees ........................................................................................... $70.00 per hour</t>
    </r>
  </si>
  <si>
    <t>Commercial Building Fees</t>
  </si>
  <si>
    <t>Total Valuation</t>
  </si>
  <si>
    <t>Permit Fee Amount</t>
  </si>
  <si>
    <t>Plan Review Fee Amount</t>
  </si>
  <si>
    <t>Fee Caculation</t>
  </si>
  <si>
    <t>Value</t>
  </si>
  <si>
    <t>Plus per 100</t>
  </si>
  <si>
    <t>Over first $</t>
  </si>
  <si>
    <t>additional 100/1000</t>
  </si>
  <si>
    <t>Round up</t>
  </si>
  <si>
    <t>Value Range</t>
  </si>
  <si>
    <t>$1-700</t>
  </si>
  <si>
    <t>$701-2,000</t>
  </si>
  <si>
    <t>$2,001-25,000</t>
  </si>
  <si>
    <t>$25,001-50,000</t>
  </si>
  <si>
    <t>$50,001-100,000</t>
  </si>
  <si>
    <t>$100,001-500,000</t>
  </si>
  <si>
    <t>Permit Fee</t>
  </si>
  <si>
    <t>Plan Review Fee</t>
  </si>
  <si>
    <r>
      <t>$500,001-</t>
    </r>
    <r>
      <rPr>
        <sz val="11"/>
        <color theme="1"/>
        <rFont val="Calibri"/>
        <family val="2"/>
      </rPr>
      <t>∞</t>
    </r>
  </si>
  <si>
    <t>Plus per 100/1000</t>
  </si>
  <si>
    <t>$500,001-∞</t>
  </si>
  <si>
    <t>$100001-∞</t>
  </si>
  <si>
    <t>$50,001–100,000</t>
  </si>
  <si>
    <t>Detached Garages</t>
  </si>
  <si>
    <t>$25,001–50,000</t>
  </si>
  <si>
    <t>Attached garages</t>
  </si>
  <si>
    <t>$2,001–25,000</t>
  </si>
  <si>
    <t>Unfinished space</t>
  </si>
  <si>
    <t>$1,101–2,000</t>
  </si>
  <si>
    <t>Finished basements</t>
  </si>
  <si>
    <t xml:space="preserve">$1–1,100              </t>
  </si>
  <si>
    <t>Finished hab sp</t>
  </si>
  <si>
    <t>Range Value</t>
  </si>
  <si>
    <t>Per sq ft $</t>
  </si>
  <si>
    <t xml:space="preserve">Total Valuation:  </t>
  </si>
  <si>
    <t>Sq. Ft.</t>
  </si>
  <si>
    <t>Finished habitable space</t>
  </si>
  <si>
    <t xml:space="preserve">Valuation Caculations:  </t>
  </si>
  <si>
    <t>Single Family dwellings, duplexes Townhouses</t>
  </si>
  <si>
    <t>2019 Building Permit Valuation/Fee Schedule</t>
  </si>
  <si>
    <t>Residential Permits</t>
  </si>
  <si>
    <t>R-3 and U Occupancies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</si>
</sst>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 0.00"/>
    <numFmt numFmtId="165" formatCode="0.000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4"/>
      <name val="Arial Narrow"/>
      <family val="2"/>
    </font>
    <font>
      <u/>
      <sz val="11"/>
      <name val="Arial"/>
      <family val="2"/>
    </font>
    <font>
      <sz val="11"/>
      <name val="Arial"/>
      <family val="2"/>
    </font>
    <font>
      <u/>
      <sz val="11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Border="1" applyAlignment="1">
      <alignment horizontal="left" vertical="top" indent="17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 wrapText="1" indent="1"/>
    </xf>
    <xf numFmtId="2" fontId="9" fillId="0" borderId="2" xfId="0" applyNumberFormat="1" applyFont="1" applyFill="1" applyBorder="1" applyAlignment="1">
      <alignment horizontal="right" vertical="top" indent="2" shrinkToFi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 indent="1"/>
    </xf>
    <xf numFmtId="2" fontId="9" fillId="0" borderId="0" xfId="0" applyNumberFormat="1" applyFont="1" applyFill="1" applyBorder="1" applyAlignment="1">
      <alignment horizontal="right" vertical="top" indent="2" shrinkToFit="1"/>
    </xf>
    <xf numFmtId="0" fontId="0" fillId="0" borderId="0" xfId="0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left" vertical="top" indent="2" shrinkToFit="1"/>
    </xf>
    <xf numFmtId="2" fontId="9" fillId="0" borderId="0" xfId="0" applyNumberFormat="1" applyFont="1" applyFill="1" applyBorder="1" applyAlignment="1">
      <alignment horizontal="left" vertical="top" indent="2" shrinkToFit="1"/>
    </xf>
    <xf numFmtId="2" fontId="9" fillId="0" borderId="2" xfId="0" applyNumberFormat="1" applyFont="1" applyFill="1" applyBorder="1" applyAlignment="1">
      <alignment horizontal="right" vertical="top" indent="1" shrinkToFit="1"/>
    </xf>
    <xf numFmtId="2" fontId="9" fillId="0" borderId="0" xfId="0" applyNumberFormat="1" applyFont="1" applyFill="1" applyBorder="1" applyAlignment="1">
      <alignment horizontal="right" vertical="top" indent="1" shrinkToFit="1"/>
    </xf>
    <xf numFmtId="4" fontId="9" fillId="0" borderId="0" xfId="0" applyNumberFormat="1" applyFont="1" applyFill="1" applyBorder="1" applyAlignment="1">
      <alignment horizontal="right" vertical="top" indent="2" shrinkToFit="1"/>
    </xf>
    <xf numFmtId="4" fontId="9" fillId="0" borderId="2" xfId="0" applyNumberFormat="1" applyFont="1" applyFill="1" applyBorder="1" applyAlignment="1">
      <alignment horizontal="center" vertical="top" shrinkToFit="1"/>
    </xf>
    <xf numFmtId="4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5" fontId="0" fillId="0" borderId="0" xfId="0" applyNumberFormat="1"/>
    <xf numFmtId="0" fontId="14" fillId="0" borderId="0" xfId="2"/>
    <xf numFmtId="44" fontId="14" fillId="0" borderId="0" xfId="2" applyNumberFormat="1"/>
    <xf numFmtId="165" fontId="14" fillId="0" borderId="0" xfId="2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4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0" xfId="1" applyFont="1" applyBorder="1" applyProtection="1"/>
    <xf numFmtId="44" fontId="16" fillId="2" borderId="0" xfId="3" applyNumberFormat="1" applyFill="1" applyBorder="1" applyProtection="1">
      <protection locked="0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4" fontId="0" fillId="0" borderId="0" xfId="1" applyFont="1"/>
    <xf numFmtId="0" fontId="17" fillId="0" borderId="0" xfId="0" applyFont="1" applyFill="1" applyBorder="1" applyAlignment="1">
      <alignment horizontal="left" vertical="top"/>
    </xf>
    <xf numFmtId="44" fontId="0" fillId="0" borderId="0" xfId="1" applyFont="1" applyBorder="1"/>
    <xf numFmtId="44" fontId="17" fillId="0" borderId="0" xfId="0" applyNumberFormat="1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44" fontId="0" fillId="0" borderId="10" xfId="1" applyFont="1" applyBorder="1"/>
    <xf numFmtId="44" fontId="0" fillId="0" borderId="9" xfId="1" applyFont="1" applyBorder="1"/>
    <xf numFmtId="0" fontId="17" fillId="0" borderId="8" xfId="0" applyFont="1" applyFill="1" applyBorder="1" applyAlignment="1">
      <alignment horizontal="left" vertical="top"/>
    </xf>
    <xf numFmtId="44" fontId="0" fillId="0" borderId="7" xfId="1" applyFont="1" applyBorder="1"/>
    <xf numFmtId="0" fontId="0" fillId="0" borderId="6" xfId="0" applyBorder="1" applyAlignment="1">
      <alignment wrapText="1"/>
    </xf>
    <xf numFmtId="0" fontId="17" fillId="0" borderId="7" xfId="0" applyFont="1" applyBorder="1"/>
    <xf numFmtId="0" fontId="17" fillId="0" borderId="0" xfId="2" applyFont="1" applyBorder="1"/>
    <xf numFmtId="0" fontId="0" fillId="0" borderId="11" xfId="0" applyBorder="1"/>
    <xf numFmtId="0" fontId="0" fillId="0" borderId="3" xfId="0" applyBorder="1"/>
    <xf numFmtId="0" fontId="17" fillId="0" borderId="0" xfId="0" applyFont="1" applyFill="1" applyBorder="1" applyAlignment="1">
      <alignment horizontal="right" vertical="top"/>
    </xf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166" fontId="0" fillId="0" borderId="0" xfId="4" applyNumberFormat="1" applyFont="1" applyProtection="1">
      <protection locked="0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top" shrinkToFit="1"/>
    </xf>
    <xf numFmtId="4" fontId="9" fillId="0" borderId="0" xfId="0" applyNumberFormat="1" applyFont="1" applyFill="1" applyBorder="1" applyAlignment="1">
      <alignment horizontal="left" vertical="top" indent="1" shrinkToFit="1"/>
    </xf>
    <xf numFmtId="0" fontId="8" fillId="0" borderId="0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center" vertical="top" shrinkToFit="1"/>
    </xf>
    <xf numFmtId="4" fontId="9" fillId="0" borderId="2" xfId="0" applyNumberFormat="1" applyFont="1" applyFill="1" applyBorder="1" applyAlignment="1">
      <alignment horizontal="left" vertical="top" indent="1" shrinkToFit="1"/>
    </xf>
    <xf numFmtId="0" fontId="8" fillId="0" borderId="2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5"/>
    </xf>
    <xf numFmtId="2" fontId="9" fillId="0" borderId="0" xfId="0" applyNumberFormat="1" applyFont="1" applyFill="1" applyBorder="1" applyAlignment="1">
      <alignment horizontal="left" vertical="top" indent="2" shrinkToFit="1"/>
    </xf>
    <xf numFmtId="2" fontId="9" fillId="0" borderId="2" xfId="0" applyNumberFormat="1" applyFont="1" applyFill="1" applyBorder="1" applyAlignment="1">
      <alignment horizontal="left" vertical="top" indent="2" shrinkToFit="1"/>
    </xf>
    <xf numFmtId="2" fontId="9" fillId="0" borderId="0" xfId="0" applyNumberFormat="1" applyFont="1" applyFill="1" applyBorder="1" applyAlignment="1">
      <alignment horizontal="right" vertical="top" indent="2" shrinkToFit="1"/>
    </xf>
    <xf numFmtId="2" fontId="9" fillId="0" borderId="0" xfId="0" applyNumberFormat="1" applyFont="1" applyFill="1" applyBorder="1" applyAlignment="1">
      <alignment horizontal="right" vertical="top" indent="3" shrinkToFit="1"/>
    </xf>
    <xf numFmtId="0" fontId="0" fillId="0" borderId="0" xfId="0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right" vertical="top" indent="2" shrinkToFi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right" vertical="top" indent="3" shrinkToFit="1"/>
    </xf>
  </cellXfs>
  <cellStyles count="5">
    <cellStyle name="Comma" xfId="4" builtinId="3"/>
    <cellStyle name="Currency" xfId="1" builtinId="4"/>
    <cellStyle name="Explanatory Text" xfId="2" builtinId="53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8" sqref="B8"/>
    </sheetView>
  </sheetViews>
  <sheetFormatPr defaultRowHeight="15" x14ac:dyDescent="0.25"/>
  <cols>
    <col min="1" max="1" width="24.42578125" customWidth="1"/>
    <col min="2" max="2" width="18.5703125" customWidth="1"/>
    <col min="3" max="3" width="9.7109375" bestFit="1" customWidth="1"/>
    <col min="4" max="4" width="14.5703125" bestFit="1" customWidth="1"/>
    <col min="5" max="5" width="12.5703125" customWidth="1"/>
    <col min="6" max="7" width="15.5703125" customWidth="1"/>
    <col min="8" max="8" width="16.42578125" customWidth="1"/>
    <col min="9" max="9" width="10.7109375" bestFit="1" customWidth="1"/>
    <col min="10" max="10" width="18.5703125" bestFit="1" customWidth="1"/>
    <col min="12" max="12" width="11.5703125" bestFit="1" customWidth="1"/>
  </cols>
  <sheetData>
    <row r="1" spans="1:14" ht="23.25" x14ac:dyDescent="0.35">
      <c r="A1" s="62" t="s">
        <v>404</v>
      </c>
    </row>
    <row r="2" spans="1:14" ht="15.75" x14ac:dyDescent="0.25">
      <c r="A2" s="61" t="s">
        <v>405</v>
      </c>
      <c r="B2" s="61"/>
      <c r="C2" s="61"/>
    </row>
    <row r="3" spans="1:14" x14ac:dyDescent="0.25">
      <c r="A3" t="s">
        <v>403</v>
      </c>
    </row>
    <row r="5" spans="1:14" ht="18.75" x14ac:dyDescent="0.3">
      <c r="A5" s="60" t="s">
        <v>402</v>
      </c>
    </row>
    <row r="7" spans="1:14" x14ac:dyDescent="0.25">
      <c r="A7" t="s">
        <v>401</v>
      </c>
      <c r="D7" t="s">
        <v>364</v>
      </c>
      <c r="E7" s="57">
        <f>B13</f>
        <v>653280</v>
      </c>
    </row>
    <row r="8" spans="1:14" ht="15" customHeight="1" x14ac:dyDescent="0.25">
      <c r="A8" s="59" t="s">
        <v>400</v>
      </c>
      <c r="B8" s="63">
        <v>5000</v>
      </c>
      <c r="C8" t="s">
        <v>399</v>
      </c>
      <c r="D8" t="s">
        <v>380</v>
      </c>
      <c r="E8" s="42">
        <f>IF(E7&lt;=1100,20,IF(AND(E7&gt;1100,E7&lt;=2000),L19,IF(AND(E7&gt;=2001,C3&lt;=25000),L20,IF(AND(E7&gt;=25001,E7&lt;=50000),L21,IF(AND(E7&gt;=50000,E7&lt;=100000),L22,IF(AND(E7&gt;=100001,E7&lt;=500000),L23,IF((E7&gt;=500001),L23,"Error")))))))</f>
        <v>3944.5</v>
      </c>
    </row>
    <row r="9" spans="1:14" x14ac:dyDescent="0.25">
      <c r="A9" s="58" t="s">
        <v>393</v>
      </c>
      <c r="B9" s="63">
        <v>1000</v>
      </c>
      <c r="C9" t="s">
        <v>399</v>
      </c>
    </row>
    <row r="10" spans="1:14" x14ac:dyDescent="0.25">
      <c r="A10" s="56" t="s">
        <v>391</v>
      </c>
      <c r="B10" s="63">
        <v>2200</v>
      </c>
      <c r="C10" t="s">
        <v>399</v>
      </c>
    </row>
    <row r="11" spans="1:14" x14ac:dyDescent="0.25">
      <c r="A11" s="56" t="s">
        <v>389</v>
      </c>
      <c r="B11" s="63">
        <v>576</v>
      </c>
      <c r="C11" t="s">
        <v>399</v>
      </c>
    </row>
    <row r="12" spans="1:14" x14ac:dyDescent="0.25">
      <c r="A12" s="56" t="s">
        <v>387</v>
      </c>
      <c r="B12" s="63">
        <v>0</v>
      </c>
      <c r="C12" t="s">
        <v>399</v>
      </c>
    </row>
    <row r="13" spans="1:14" x14ac:dyDescent="0.25">
      <c r="A13" s="56" t="s">
        <v>398</v>
      </c>
      <c r="B13" s="57">
        <f>SUM(D18:D22)</f>
        <v>653280</v>
      </c>
    </row>
    <row r="14" spans="1:14" hidden="1" x14ac:dyDescent="0.25"/>
    <row r="15" spans="1:14" ht="15.75" hidden="1" thickBot="1" x14ac:dyDescent="0.3">
      <c r="A15" s="56" t="s">
        <v>380</v>
      </c>
    </row>
    <row r="16" spans="1:14" hidden="1" x14ac:dyDescent="0.25">
      <c r="B16" s="55"/>
      <c r="C16" s="29"/>
      <c r="D16" s="30"/>
      <c r="F16" s="55"/>
      <c r="G16" s="29"/>
      <c r="H16" s="29"/>
      <c r="I16" s="29"/>
      <c r="J16" s="29"/>
      <c r="K16" s="29"/>
      <c r="L16" s="29"/>
      <c r="M16" s="29"/>
      <c r="N16" s="30"/>
    </row>
    <row r="17" spans="2:14" hidden="1" x14ac:dyDescent="0.25">
      <c r="B17" s="31"/>
      <c r="C17" s="54" t="s">
        <v>397</v>
      </c>
      <c r="D17" s="33"/>
      <c r="F17" s="31" t="s">
        <v>396</v>
      </c>
      <c r="G17" s="32" t="s">
        <v>368</v>
      </c>
      <c r="H17" s="53" t="s">
        <v>383</v>
      </c>
      <c r="I17" s="53" t="s">
        <v>370</v>
      </c>
      <c r="J17" s="53" t="s">
        <v>371</v>
      </c>
      <c r="K17" s="53" t="s">
        <v>372</v>
      </c>
      <c r="L17" s="53" t="s">
        <v>380</v>
      </c>
      <c r="M17" s="53" t="s">
        <v>381</v>
      </c>
      <c r="N17" s="52"/>
    </row>
    <row r="18" spans="2:14" hidden="1" x14ac:dyDescent="0.25">
      <c r="B18" s="51" t="s">
        <v>395</v>
      </c>
      <c r="C18" s="44">
        <v>102</v>
      </c>
      <c r="D18" s="50">
        <f>B8*C18</f>
        <v>510000</v>
      </c>
      <c r="E18" s="42"/>
      <c r="F18" s="46" t="s">
        <v>394</v>
      </c>
      <c r="G18" s="45">
        <f>E7</f>
        <v>653280</v>
      </c>
      <c r="H18" s="32"/>
      <c r="I18" s="32"/>
      <c r="J18" s="32"/>
      <c r="K18" s="32"/>
      <c r="L18" s="44">
        <v>20</v>
      </c>
      <c r="M18" s="32"/>
      <c r="N18" s="33"/>
    </row>
    <row r="19" spans="2:14" hidden="1" x14ac:dyDescent="0.25">
      <c r="B19" s="31" t="s">
        <v>393</v>
      </c>
      <c r="C19" s="44">
        <v>60</v>
      </c>
      <c r="D19" s="50">
        <f>B9*C19</f>
        <v>60000</v>
      </c>
      <c r="E19" s="42"/>
      <c r="F19" s="46" t="s">
        <v>392</v>
      </c>
      <c r="G19" s="45">
        <f>E7</f>
        <v>653280</v>
      </c>
      <c r="H19" s="32">
        <v>1.5</v>
      </c>
      <c r="I19" s="32">
        <f>G19-500</f>
        <v>652780</v>
      </c>
      <c r="J19" s="32">
        <f>I19/100</f>
        <v>6527.8</v>
      </c>
      <c r="K19" s="32">
        <f>ROUNDUP(J19,0)</f>
        <v>6528</v>
      </c>
      <c r="L19" s="44">
        <f>10+(H19*K19)</f>
        <v>9802</v>
      </c>
      <c r="M19" s="32"/>
      <c r="N19" s="33"/>
    </row>
    <row r="20" spans="2:14" hidden="1" x14ac:dyDescent="0.25">
      <c r="B20" s="46" t="s">
        <v>391</v>
      </c>
      <c r="C20" s="44">
        <v>30</v>
      </c>
      <c r="D20" s="50">
        <f>B10*C20</f>
        <v>66000</v>
      </c>
      <c r="E20" s="42"/>
      <c r="F20" s="46" t="s">
        <v>390</v>
      </c>
      <c r="G20" s="45">
        <f>E7</f>
        <v>653280</v>
      </c>
      <c r="H20" s="32">
        <v>6</v>
      </c>
      <c r="I20" s="32">
        <f>G20-2000</f>
        <v>651280</v>
      </c>
      <c r="J20" s="32">
        <f>I20/1000</f>
        <v>651.28</v>
      </c>
      <c r="K20" s="32">
        <f>ROUNDUP(J20,0)</f>
        <v>652</v>
      </c>
      <c r="L20" s="44">
        <f>32.5+(H20*K20)</f>
        <v>3944.5</v>
      </c>
      <c r="M20" s="32"/>
      <c r="N20" s="33"/>
    </row>
    <row r="21" spans="2:14" hidden="1" x14ac:dyDescent="0.25">
      <c r="B21" s="46" t="s">
        <v>389</v>
      </c>
      <c r="C21" s="44">
        <v>30</v>
      </c>
      <c r="D21" s="50">
        <f>B11*C21</f>
        <v>17280</v>
      </c>
      <c r="E21" s="42"/>
      <c r="F21" s="46" t="s">
        <v>388</v>
      </c>
      <c r="G21" s="45">
        <f>E7</f>
        <v>653280</v>
      </c>
      <c r="H21" s="32">
        <v>4.5</v>
      </c>
      <c r="I21" s="32">
        <f>G21-25000</f>
        <v>628280</v>
      </c>
      <c r="J21" s="32">
        <f>I21/1000</f>
        <v>628.28</v>
      </c>
      <c r="K21" s="32">
        <f>ROUNDUP(J21,0)</f>
        <v>629</v>
      </c>
      <c r="L21" s="44">
        <f>170.5+(H21*K21)</f>
        <v>3001</v>
      </c>
      <c r="M21" s="32"/>
      <c r="N21" s="33"/>
    </row>
    <row r="22" spans="2:14" hidden="1" x14ac:dyDescent="0.25">
      <c r="B22" s="46" t="s">
        <v>387</v>
      </c>
      <c r="C22" s="44">
        <v>28</v>
      </c>
      <c r="D22" s="50">
        <f>B12*C22</f>
        <v>0</v>
      </c>
      <c r="E22" s="42"/>
      <c r="F22" s="46" t="s">
        <v>386</v>
      </c>
      <c r="G22" s="45">
        <f>E7</f>
        <v>653280</v>
      </c>
      <c r="H22" s="32">
        <v>3</v>
      </c>
      <c r="I22" s="32">
        <f>G22-50000</f>
        <v>603280</v>
      </c>
      <c r="J22" s="32">
        <f>I22/1000</f>
        <v>603.28</v>
      </c>
      <c r="K22" s="32">
        <f>ROUNDUP(J22,0)</f>
        <v>604</v>
      </c>
      <c r="L22" s="44">
        <f>283+(H22*K22)</f>
        <v>2095</v>
      </c>
      <c r="M22" s="32"/>
      <c r="N22" s="33"/>
    </row>
    <row r="23" spans="2:14" ht="15.75" hidden="1" thickBot="1" x14ac:dyDescent="0.3">
      <c r="B23" s="49"/>
      <c r="C23" s="48"/>
      <c r="D23" s="47"/>
      <c r="E23" s="42"/>
      <c r="F23" s="46" t="s">
        <v>385</v>
      </c>
      <c r="G23" s="45">
        <f>E7</f>
        <v>653280</v>
      </c>
      <c r="H23" s="32">
        <v>2.5</v>
      </c>
      <c r="I23" s="32">
        <f>G23-100000</f>
        <v>553280</v>
      </c>
      <c r="J23" s="32">
        <f>I23/1000</f>
        <v>553.28</v>
      </c>
      <c r="K23" s="32">
        <f>ROUNDUP(J23,0)</f>
        <v>554</v>
      </c>
      <c r="L23" s="44">
        <f>433+(H23*K23)</f>
        <v>1818</v>
      </c>
      <c r="M23" s="32"/>
      <c r="N23" s="33"/>
    </row>
    <row r="24" spans="2:14" ht="15.75" hidden="1" thickBot="1" x14ac:dyDescent="0.3">
      <c r="B24" s="43"/>
      <c r="C24" s="42"/>
      <c r="D24" s="42"/>
      <c r="E24" s="42"/>
      <c r="F24" s="35"/>
      <c r="G24" s="36"/>
      <c r="H24" s="36"/>
      <c r="I24" s="36"/>
      <c r="J24" s="36"/>
      <c r="K24" s="36"/>
      <c r="L24" s="36"/>
      <c r="M24" s="36"/>
      <c r="N24" s="37"/>
    </row>
    <row r="25" spans="2:14" hidden="1" x14ac:dyDescent="0.25">
      <c r="B25" s="43"/>
      <c r="C25" s="42"/>
      <c r="D25" s="42"/>
      <c r="E25" s="42"/>
    </row>
    <row r="26" spans="2:14" hidden="1" x14ac:dyDescent="0.25">
      <c r="B26" s="24"/>
      <c r="C26" s="42"/>
    </row>
    <row r="27" spans="2:14" ht="18" hidden="1" x14ac:dyDescent="0.25">
      <c r="B27" s="41" t="s">
        <v>347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idden="1" x14ac:dyDescent="0.25">
      <c r="B28" s="2" t="s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idden="1" x14ac:dyDescent="0.25">
      <c r="B29" s="40" t="s">
        <v>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idden="1" x14ac:dyDescent="0.25">
      <c r="B30" s="40" t="s">
        <v>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idden="1" x14ac:dyDescent="0.25">
      <c r="B31" s="40" t="s">
        <v>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idden="1" x14ac:dyDescent="0.25">
      <c r="B32" s="40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idden="1" x14ac:dyDescent="0.25">
      <c r="B33" s="40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idden="1" x14ac:dyDescent="0.25"/>
  </sheetData>
  <sheetProtection algorithmName="SHA-512" hashValue="rJ0NYLwMkJg1g0ZlPDZFUYxTcbS19MMpjnC3jT2BW2FJxibcMGTVct0IXKgOwvwUL//Ri+69dl+CKQhQJsPJ2Q==" saltValue="sWh9MfAd3PExSKUsdPcO2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0"/>
  <sheetViews>
    <sheetView tabSelected="1" workbookViewId="0">
      <selection activeCell="C3" sqref="C3"/>
    </sheetView>
  </sheetViews>
  <sheetFormatPr defaultRowHeight="15" x14ac:dyDescent="0.25"/>
  <cols>
    <col min="1" max="1" width="11.85546875" bestFit="1" customWidth="1"/>
    <col min="2" max="2" width="12.28515625" customWidth="1"/>
    <col min="3" max="3" width="23.42578125" bestFit="1" customWidth="1"/>
    <col min="4" max="4" width="14.28515625" bestFit="1" customWidth="1"/>
    <col min="5" max="5" width="11.5703125" bestFit="1" customWidth="1"/>
    <col min="6" max="6" width="10.7109375" bestFit="1" customWidth="1"/>
    <col min="7" max="7" width="18.5703125" bestFit="1" customWidth="1"/>
    <col min="8" max="8" width="9.5703125" bestFit="1" customWidth="1"/>
    <col min="9" max="9" width="10.7109375" bestFit="1" customWidth="1"/>
    <col min="10" max="10" width="15.7109375" bestFit="1" customWidth="1"/>
    <col min="12" max="12" width="9.5703125" bestFit="1" customWidth="1"/>
  </cols>
  <sheetData>
    <row r="1" spans="1:14" ht="23.25" x14ac:dyDescent="0.35">
      <c r="A1" s="64" t="s">
        <v>363</v>
      </c>
      <c r="B1" s="65"/>
      <c r="C1" s="65"/>
      <c r="D1" s="29"/>
      <c r="E1" s="29"/>
      <c r="F1" s="29"/>
      <c r="G1" s="30"/>
    </row>
    <row r="2" spans="1:14" x14ac:dyDescent="0.25">
      <c r="A2" s="31"/>
      <c r="B2" s="32"/>
      <c r="C2" s="32"/>
      <c r="D2" s="32"/>
      <c r="E2" s="32"/>
      <c r="F2" s="32"/>
      <c r="G2" s="33"/>
    </row>
    <row r="3" spans="1:14" ht="23.25" x14ac:dyDescent="0.35">
      <c r="A3" s="31" t="s">
        <v>364</v>
      </c>
      <c r="B3" s="32"/>
      <c r="C3" s="39">
        <v>0</v>
      </c>
      <c r="D3" s="32"/>
      <c r="E3" s="32"/>
      <c r="F3" s="32"/>
      <c r="G3" s="33"/>
    </row>
    <row r="4" spans="1:14" x14ac:dyDescent="0.25">
      <c r="A4" s="31" t="s">
        <v>365</v>
      </c>
      <c r="B4" s="32"/>
      <c r="C4" s="38">
        <f>IF(C3&lt;=700,20,IF(AND(C3&gt;700,C3&lt;=2000),L13,IF(AND(C3&gt;=2001,C3&lt;=25000),L14,IF(AND(C3&gt;=25001,C3&lt;=50000),L15,IF(AND(C3&gt;=50000,C3&lt;=100000),L16,IF(AND(C3&gt;=100001,C3&lt;=500000),L17,IF((C3&gt;=500001),L18,"Error")))))))</f>
        <v>20</v>
      </c>
      <c r="D4" s="32"/>
      <c r="E4" s="32"/>
      <c r="F4" s="32"/>
      <c r="G4" s="33"/>
    </row>
    <row r="5" spans="1:14" x14ac:dyDescent="0.25">
      <c r="A5" s="31" t="s">
        <v>366</v>
      </c>
      <c r="B5" s="32"/>
      <c r="C5" s="34">
        <f>ROUNDDOWN(0.25*C4,0)</f>
        <v>5</v>
      </c>
      <c r="D5" s="32"/>
      <c r="E5" s="32"/>
      <c r="F5" s="32"/>
      <c r="G5" s="33"/>
    </row>
    <row r="6" spans="1:14" x14ac:dyDescent="0.25">
      <c r="A6" s="31"/>
      <c r="B6" s="32"/>
      <c r="C6" s="32"/>
      <c r="D6" s="32"/>
      <c r="E6" s="32"/>
      <c r="F6" s="32"/>
      <c r="G6" s="33"/>
    </row>
    <row r="7" spans="1:14" x14ac:dyDescent="0.25">
      <c r="A7" s="31"/>
      <c r="B7" s="32"/>
      <c r="C7" s="32"/>
      <c r="D7" s="32"/>
      <c r="E7" s="32"/>
      <c r="F7" s="32"/>
      <c r="G7" s="33"/>
    </row>
    <row r="8" spans="1:14" x14ac:dyDescent="0.25">
      <c r="A8" s="31"/>
      <c r="B8" s="32"/>
      <c r="C8" s="32"/>
      <c r="D8" s="32"/>
      <c r="E8" s="32"/>
      <c r="F8" s="32"/>
      <c r="G8" s="33"/>
    </row>
    <row r="9" spans="1:14" ht="15.75" thickBot="1" x14ac:dyDescent="0.3">
      <c r="A9" s="35"/>
      <c r="B9" s="36"/>
      <c r="C9" s="36"/>
      <c r="D9" s="36"/>
      <c r="E9" s="36"/>
      <c r="F9" s="36"/>
      <c r="G9" s="37"/>
    </row>
    <row r="10" spans="1:14" hidden="1" x14ac:dyDescent="0.25">
      <c r="A10" s="26"/>
      <c r="B10" s="26"/>
      <c r="C10" s="26" t="s">
        <v>367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idden="1" x14ac:dyDescent="0.25">
      <c r="A11" s="26"/>
      <c r="B11" s="26"/>
      <c r="C11" s="26" t="s">
        <v>373</v>
      </c>
      <c r="D11" s="26" t="s">
        <v>368</v>
      </c>
      <c r="E11" s="26" t="s">
        <v>383</v>
      </c>
      <c r="F11" s="26" t="s">
        <v>370</v>
      </c>
      <c r="G11" s="26" t="s">
        <v>371</v>
      </c>
      <c r="H11" s="26" t="s">
        <v>372</v>
      </c>
      <c r="I11" s="26" t="s">
        <v>380</v>
      </c>
      <c r="J11" s="26" t="s">
        <v>381</v>
      </c>
      <c r="K11" s="26"/>
      <c r="L11" s="26"/>
      <c r="M11" s="26"/>
      <c r="N11" s="26"/>
    </row>
    <row r="12" spans="1:14" hidden="1" x14ac:dyDescent="0.25">
      <c r="A12" s="26"/>
      <c r="B12" s="26"/>
      <c r="C12" s="26" t="s">
        <v>374</v>
      </c>
      <c r="D12" s="27">
        <f>C3</f>
        <v>0</v>
      </c>
      <c r="E12" s="26"/>
      <c r="F12" s="26"/>
      <c r="G12" s="26"/>
      <c r="H12" s="26"/>
      <c r="I12" s="26">
        <v>20</v>
      </c>
      <c r="J12" s="26">
        <f>(0.25)*I12</f>
        <v>5</v>
      </c>
      <c r="K12" s="26"/>
      <c r="L12" s="26"/>
      <c r="M12" s="26"/>
      <c r="N12" s="26"/>
    </row>
    <row r="13" spans="1:14" hidden="1" x14ac:dyDescent="0.25">
      <c r="A13" s="26"/>
      <c r="B13" s="26"/>
      <c r="C13" s="26" t="s">
        <v>375</v>
      </c>
      <c r="D13" s="27">
        <f>C3</f>
        <v>0</v>
      </c>
      <c r="E13" s="26">
        <v>2</v>
      </c>
      <c r="F13" s="26">
        <f>D13-500</f>
        <v>-500</v>
      </c>
      <c r="G13" s="28">
        <f>F13/100</f>
        <v>-5</v>
      </c>
      <c r="H13" s="28">
        <f t="shared" ref="H13:H18" si="0">ROUNDUP(G13,0)</f>
        <v>-5</v>
      </c>
      <c r="I13" s="26">
        <f>15+(H13*E13)</f>
        <v>5</v>
      </c>
      <c r="J13" s="26">
        <f t="shared" ref="J13:J18" si="1">(0.25)*I13</f>
        <v>1.25</v>
      </c>
      <c r="K13" s="26"/>
      <c r="L13" s="28">
        <f>ROUNDUP(((D13-500)/100),0)*2+15</f>
        <v>5</v>
      </c>
      <c r="M13" s="26"/>
      <c r="N13" s="26"/>
    </row>
    <row r="14" spans="1:14" hidden="1" x14ac:dyDescent="0.25">
      <c r="A14" s="26"/>
      <c r="B14" s="26"/>
      <c r="C14" s="26" t="s">
        <v>376</v>
      </c>
      <c r="D14" s="27">
        <f>C3</f>
        <v>0</v>
      </c>
      <c r="E14" s="26">
        <v>9</v>
      </c>
      <c r="F14" s="26">
        <f>D14-2000</f>
        <v>-2000</v>
      </c>
      <c r="G14" s="28">
        <f>F14/1000</f>
        <v>-2</v>
      </c>
      <c r="H14" s="28">
        <f t="shared" si="0"/>
        <v>-2</v>
      </c>
      <c r="I14" s="26">
        <f>252+(H14*E14)</f>
        <v>234</v>
      </c>
      <c r="J14" s="26">
        <f t="shared" si="1"/>
        <v>58.5</v>
      </c>
      <c r="K14" s="26"/>
      <c r="L14" s="28">
        <f>ROUNDUP(((D14-2000)/1000),0)*9+45</f>
        <v>27</v>
      </c>
      <c r="M14" s="26"/>
      <c r="N14" s="26"/>
    </row>
    <row r="15" spans="1:14" hidden="1" x14ac:dyDescent="0.25">
      <c r="A15" s="26"/>
      <c r="B15" s="26"/>
      <c r="C15" s="26" t="s">
        <v>377</v>
      </c>
      <c r="D15" s="27">
        <f>C3</f>
        <v>0</v>
      </c>
      <c r="E15" s="26">
        <v>6.5</v>
      </c>
      <c r="F15" s="26">
        <f>D15-25000</f>
        <v>-25000</v>
      </c>
      <c r="G15" s="28">
        <f>F15/1000</f>
        <v>-25</v>
      </c>
      <c r="H15" s="28">
        <f t="shared" si="0"/>
        <v>-25</v>
      </c>
      <c r="I15" s="26">
        <f>252+(H15*E15)</f>
        <v>89.5</v>
      </c>
      <c r="J15" s="26">
        <f t="shared" si="1"/>
        <v>22.375</v>
      </c>
      <c r="K15" s="26"/>
      <c r="L15" s="28">
        <f>(ROUNDUP((D15-25000)/1000,0))*6.5+252</f>
        <v>89.5</v>
      </c>
      <c r="M15" s="26"/>
      <c r="N15" s="26"/>
    </row>
    <row r="16" spans="1:14" hidden="1" x14ac:dyDescent="0.25">
      <c r="A16" s="26"/>
      <c r="B16" s="26"/>
      <c r="C16" s="26" t="s">
        <v>378</v>
      </c>
      <c r="D16" s="27">
        <f>C3</f>
        <v>0</v>
      </c>
      <c r="E16" s="26">
        <v>4.5</v>
      </c>
      <c r="F16" s="26">
        <f>D16-50000</f>
        <v>-50000</v>
      </c>
      <c r="G16" s="28">
        <f>F16/1000</f>
        <v>-50</v>
      </c>
      <c r="H16" s="28">
        <f t="shared" si="0"/>
        <v>-50</v>
      </c>
      <c r="I16" s="26">
        <f>414.5+(H16*E16)</f>
        <v>189.5</v>
      </c>
      <c r="J16" s="26">
        <f t="shared" si="1"/>
        <v>47.375</v>
      </c>
      <c r="K16" s="26"/>
      <c r="L16" s="28">
        <f>(ROUNDUP((D16-2000)/1000,0))*4.5+414.5</f>
        <v>405.5</v>
      </c>
      <c r="M16" s="26"/>
      <c r="N16" s="26"/>
    </row>
    <row r="17" spans="1:14" hidden="1" x14ac:dyDescent="0.25">
      <c r="A17" s="26"/>
      <c r="B17" s="26"/>
      <c r="C17" s="26" t="s">
        <v>379</v>
      </c>
      <c r="D17" s="27">
        <f>C3</f>
        <v>0</v>
      </c>
      <c r="E17" s="26">
        <v>3.5</v>
      </c>
      <c r="F17" s="26">
        <f>D17-100000</f>
        <v>-100000</v>
      </c>
      <c r="G17" s="28">
        <f>F17/1000</f>
        <v>-100</v>
      </c>
      <c r="H17" s="28">
        <f t="shared" si="0"/>
        <v>-100</v>
      </c>
      <c r="I17" s="26">
        <f>639.5+(H17*E17)</f>
        <v>289.5</v>
      </c>
      <c r="J17" s="26">
        <f t="shared" si="1"/>
        <v>72.375</v>
      </c>
      <c r="K17" s="26"/>
      <c r="L17" s="28">
        <f>(ROUNDUP((D17-100000)/1000,0))*3.5+639.5</f>
        <v>289.5</v>
      </c>
      <c r="M17" s="26"/>
      <c r="N17" s="26"/>
    </row>
    <row r="18" spans="1:14" hidden="1" x14ac:dyDescent="0.25">
      <c r="A18" s="26"/>
      <c r="B18" s="26"/>
      <c r="C18" s="26" t="s">
        <v>384</v>
      </c>
      <c r="D18" s="27">
        <f>C3</f>
        <v>0</v>
      </c>
      <c r="E18" s="26">
        <v>3</v>
      </c>
      <c r="F18" s="26">
        <f>D18-500000</f>
        <v>-500000</v>
      </c>
      <c r="G18" s="28">
        <f>F18/1000</f>
        <v>-500</v>
      </c>
      <c r="H18" s="28">
        <f t="shared" si="0"/>
        <v>-500</v>
      </c>
      <c r="I18" s="26">
        <f>2039.5+(H18*E18)</f>
        <v>539.5</v>
      </c>
      <c r="J18" s="26">
        <f t="shared" si="1"/>
        <v>134.875</v>
      </c>
      <c r="K18" s="26"/>
      <c r="L18" s="28">
        <f>(ROUNDUP((D18-500000)/1000,0))*3+2039.5</f>
        <v>539.5</v>
      </c>
      <c r="M18" s="26"/>
      <c r="N18" s="26"/>
    </row>
    <row r="19" spans="1:14" hidden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idden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idden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idden="1" x14ac:dyDescent="0.25">
      <c r="A22" s="26"/>
      <c r="B22" s="26"/>
      <c r="C22" s="26" t="s">
        <v>374</v>
      </c>
      <c r="D22" s="26">
        <f>IF(C3&lt;=700,20,"Error")</f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idden="1" x14ac:dyDescent="0.25">
      <c r="A23" s="26"/>
      <c r="B23" s="26"/>
      <c r="C23" s="26" t="s">
        <v>375</v>
      </c>
      <c r="D23" s="26" t="str">
        <f>IF(AND(C3&gt;700, C3&lt;=2000),I13,"wahh")</f>
        <v>wahh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idden="1" x14ac:dyDescent="0.25">
      <c r="A24" s="26"/>
      <c r="B24" s="26"/>
      <c r="C24" s="26" t="s">
        <v>376</v>
      </c>
      <c r="D24" s="26" t="str">
        <f>IF(AND(C3&gt;=2001,C3&lt;=25000),L14,"whatswrong")</f>
        <v>whatswrong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idden="1" x14ac:dyDescent="0.25">
      <c r="A25" s="26"/>
      <c r="B25" s="26"/>
      <c r="C25" s="26" t="s">
        <v>377</v>
      </c>
      <c r="D25" s="26" t="str">
        <f>IF(AND(C3&gt;=25001,C3&lt;=50000),L15,"na")</f>
        <v>na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idden="1" x14ac:dyDescent="0.25">
      <c r="A26" s="26"/>
      <c r="B26" s="26"/>
      <c r="C26" s="26" t="s">
        <v>378</v>
      </c>
      <c r="D26" s="26" t="str">
        <f>IF(AND(C3&gt;=50001,C3&lt;=100000),L16,"nope")</f>
        <v>nope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idden="1" x14ac:dyDescent="0.25">
      <c r="A27" s="26"/>
      <c r="B27" s="26"/>
      <c r="C27" s="26" t="s">
        <v>379</v>
      </c>
      <c r="D27" s="26" t="str">
        <f>IF(AND(C3&gt;=100001,C3&lt;=500000),L17,"gotit")</f>
        <v>gotit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idden="1" x14ac:dyDescent="0.25">
      <c r="A28" s="26"/>
      <c r="B28" s="26"/>
      <c r="C28" s="26" t="s">
        <v>384</v>
      </c>
      <c r="D28" s="26" t="str">
        <f>IF((C3&gt;=500001),L18,"sweet")</f>
        <v>sweet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idden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idden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idden="1" x14ac:dyDescent="0.25">
      <c r="A31" s="26"/>
      <c r="B31" s="26"/>
      <c r="C31" s="26" t="s">
        <v>367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idden="1" x14ac:dyDescent="0.25">
      <c r="A32" s="26"/>
      <c r="B32" s="26"/>
      <c r="C32" s="26" t="s">
        <v>373</v>
      </c>
      <c r="D32" s="26" t="s">
        <v>368</v>
      </c>
      <c r="E32" s="26" t="s">
        <v>383</v>
      </c>
      <c r="F32" s="26" t="s">
        <v>370</v>
      </c>
      <c r="G32" s="26" t="s">
        <v>371</v>
      </c>
      <c r="H32" s="26" t="s">
        <v>372</v>
      </c>
      <c r="I32" s="26" t="s">
        <v>380</v>
      </c>
      <c r="J32" s="26" t="s">
        <v>381</v>
      </c>
      <c r="K32" s="26"/>
      <c r="L32" s="26"/>
      <c r="M32" s="26"/>
      <c r="N32" s="26"/>
    </row>
    <row r="33" spans="1:14" hidden="1" x14ac:dyDescent="0.25">
      <c r="A33" s="26"/>
      <c r="B33" s="26"/>
      <c r="C33" s="26" t="s">
        <v>374</v>
      </c>
      <c r="D33" s="26"/>
      <c r="E33" s="26"/>
      <c r="F33" s="26"/>
      <c r="G33" s="26"/>
      <c r="H33" s="26"/>
      <c r="I33" s="26">
        <v>20</v>
      </c>
      <c r="J33" s="26">
        <f>(0.25)*I33</f>
        <v>5</v>
      </c>
      <c r="K33" s="26"/>
      <c r="L33" s="26"/>
      <c r="M33" s="26"/>
      <c r="N33" s="26"/>
    </row>
    <row r="34" spans="1:14" hidden="1" x14ac:dyDescent="0.25">
      <c r="A34" s="26"/>
      <c r="B34" s="26"/>
      <c r="C34" s="26" t="s">
        <v>375</v>
      </c>
      <c r="D34" s="26">
        <v>2000</v>
      </c>
      <c r="E34" s="26">
        <v>2</v>
      </c>
      <c r="F34" s="26">
        <f>D34-500</f>
        <v>1500</v>
      </c>
      <c r="G34" s="28">
        <f>F34/100</f>
        <v>15</v>
      </c>
      <c r="H34" s="28">
        <f t="shared" ref="H34:H39" si="2">ROUNDUP(G34,0)</f>
        <v>15</v>
      </c>
      <c r="I34" s="26">
        <f>15+(H34*E34)</f>
        <v>45</v>
      </c>
      <c r="J34" s="26">
        <f t="shared" ref="J34:J39" si="3">(0.25)*I34</f>
        <v>11.25</v>
      </c>
      <c r="K34" s="26"/>
      <c r="L34" s="26"/>
      <c r="M34" s="26"/>
      <c r="N34" s="26"/>
    </row>
    <row r="35" spans="1:14" hidden="1" x14ac:dyDescent="0.25">
      <c r="A35" s="26"/>
      <c r="B35" s="26"/>
      <c r="C35" s="26" t="s">
        <v>376</v>
      </c>
      <c r="D35" s="26">
        <v>5000</v>
      </c>
      <c r="E35" s="26">
        <v>9</v>
      </c>
      <c r="F35" s="26">
        <f>D35-2000</f>
        <v>3000</v>
      </c>
      <c r="G35" s="28">
        <f>F35/1000</f>
        <v>3</v>
      </c>
      <c r="H35" s="28">
        <f t="shared" si="2"/>
        <v>3</v>
      </c>
      <c r="I35" s="26">
        <f>252+(H35*E35)</f>
        <v>279</v>
      </c>
      <c r="J35" s="26">
        <f t="shared" si="3"/>
        <v>69.75</v>
      </c>
      <c r="K35" s="26"/>
      <c r="L35" s="26">
        <f>ROUNDUP(((D34-2000)/1000),0)*9+252</f>
        <v>252</v>
      </c>
      <c r="M35" s="26"/>
      <c r="N35" s="26"/>
    </row>
    <row r="36" spans="1:14" hidden="1" x14ac:dyDescent="0.25">
      <c r="A36" s="26"/>
      <c r="B36" s="26"/>
      <c r="C36" s="26" t="s">
        <v>377</v>
      </c>
      <c r="D36" s="26">
        <v>30000</v>
      </c>
      <c r="E36" s="26">
        <v>6.5</v>
      </c>
      <c r="F36" s="26">
        <f>D36-25000</f>
        <v>5000</v>
      </c>
      <c r="G36" s="28">
        <f>F36/1000</f>
        <v>5</v>
      </c>
      <c r="H36" s="28">
        <f t="shared" si="2"/>
        <v>5</v>
      </c>
      <c r="I36" s="26">
        <f>252+(H36*E36)</f>
        <v>284.5</v>
      </c>
      <c r="J36" s="26">
        <f t="shared" si="3"/>
        <v>71.125</v>
      </c>
      <c r="K36" s="26"/>
      <c r="L36" s="26">
        <f>(D36-25000)/1000*6.5+252</f>
        <v>284.5</v>
      </c>
      <c r="M36" s="26"/>
      <c r="N36" s="26"/>
    </row>
    <row r="37" spans="1:14" hidden="1" x14ac:dyDescent="0.25">
      <c r="A37" s="26"/>
      <c r="B37" s="26"/>
      <c r="C37" s="26" t="s">
        <v>378</v>
      </c>
      <c r="D37" s="26">
        <v>75000</v>
      </c>
      <c r="E37" s="26">
        <v>4.5</v>
      </c>
      <c r="F37" s="26">
        <f>D37-50000</f>
        <v>25000</v>
      </c>
      <c r="G37" s="28">
        <f>F37/1000</f>
        <v>25</v>
      </c>
      <c r="H37" s="28">
        <f t="shared" si="2"/>
        <v>25</v>
      </c>
      <c r="I37" s="26">
        <f>414.5+(H37*E37)</f>
        <v>527</v>
      </c>
      <c r="J37" s="26">
        <f t="shared" si="3"/>
        <v>131.75</v>
      </c>
      <c r="K37" s="26"/>
      <c r="L37" s="26">
        <f>(D37-2000)/1000*4.5+414.5</f>
        <v>743</v>
      </c>
      <c r="M37" s="26"/>
      <c r="N37" s="26"/>
    </row>
    <row r="38" spans="1:14" hidden="1" x14ac:dyDescent="0.25">
      <c r="A38" s="26"/>
      <c r="B38" s="26"/>
      <c r="C38" s="26" t="s">
        <v>379</v>
      </c>
      <c r="D38" s="26">
        <v>101000</v>
      </c>
      <c r="E38" s="26">
        <v>3.5</v>
      </c>
      <c r="F38" s="26">
        <f>D38-100000</f>
        <v>1000</v>
      </c>
      <c r="G38" s="28">
        <f>F38/1000</f>
        <v>1</v>
      </c>
      <c r="H38" s="28">
        <f t="shared" si="2"/>
        <v>1</v>
      </c>
      <c r="I38" s="26">
        <f>639.5+(H38*E38)</f>
        <v>643</v>
      </c>
      <c r="J38" s="26">
        <f t="shared" si="3"/>
        <v>160.75</v>
      </c>
      <c r="K38" s="26"/>
      <c r="L38" s="26">
        <f>(D38-100000)/1000*3.5+639.5</f>
        <v>643</v>
      </c>
      <c r="M38" s="26"/>
      <c r="N38" s="26"/>
    </row>
    <row r="39" spans="1:14" hidden="1" x14ac:dyDescent="0.25">
      <c r="A39" s="26"/>
      <c r="B39" s="26"/>
      <c r="C39" s="26" t="s">
        <v>384</v>
      </c>
      <c r="D39" s="26">
        <v>1050000</v>
      </c>
      <c r="E39" s="26">
        <v>3</v>
      </c>
      <c r="F39" s="26">
        <f>D39-500000</f>
        <v>550000</v>
      </c>
      <c r="G39" s="28">
        <f>F39/1000</f>
        <v>550</v>
      </c>
      <c r="H39" s="28">
        <f t="shared" si="2"/>
        <v>550</v>
      </c>
      <c r="I39" s="26">
        <f>2039.5+(H39*E39)</f>
        <v>3689.5</v>
      </c>
      <c r="J39" s="26">
        <f t="shared" si="3"/>
        <v>922.375</v>
      </c>
      <c r="K39" s="26"/>
      <c r="L39" s="26">
        <f>(D39-500000)/1000*3+2039.5</f>
        <v>3689.5</v>
      </c>
      <c r="M39" s="26"/>
      <c r="N39" s="26"/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</sheetData>
  <sheetProtection algorithmName="SHA-512" hashValue="J/FfKNXRDUOY956uSBwZWNrI9HP1YJ1hFvDx0eYlUk9cD1/bXjVgRTvCbqgk7kwAJMrMWyrebk8wxf7daLxYpw==" saltValue="uTq1OhpkUSlz66TaHGWnDA==" spinCount="100000" sheet="1" selectLockedCells="1"/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12"/>
  <sheetViews>
    <sheetView topLeftCell="A19" workbookViewId="0">
      <selection activeCell="Q45" sqref="Q45"/>
    </sheetView>
  </sheetViews>
  <sheetFormatPr defaultRowHeight="15" x14ac:dyDescent="0.25"/>
  <cols>
    <col min="2" max="2" width="17" customWidth="1"/>
    <col min="7" max="7" width="22.5703125" customWidth="1"/>
    <col min="9" max="9" width="17.42578125" customWidth="1"/>
    <col min="10" max="11" width="16.85546875" customWidth="1"/>
    <col min="12" max="12" width="11.5703125" bestFit="1" customWidth="1"/>
    <col min="13" max="13" width="13.140625" customWidth="1"/>
    <col min="14" max="14" width="18.5703125" bestFit="1" customWidth="1"/>
    <col min="17" max="17" width="10.7109375" bestFit="1" customWidth="1"/>
    <col min="18" max="18" width="15.7109375" bestFit="1" customWidth="1"/>
  </cols>
  <sheetData>
    <row r="1" spans="1:38" x14ac:dyDescent="0.25">
      <c r="A1" t="s">
        <v>0</v>
      </c>
    </row>
    <row r="2" spans="1:38" x14ac:dyDescent="0.25">
      <c r="A2" t="s">
        <v>1</v>
      </c>
    </row>
    <row r="4" spans="1:38" ht="18" x14ac:dyDescent="0.25">
      <c r="B4" s="23" t="s">
        <v>348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" x14ac:dyDescent="0.25">
      <c r="B5" s="23" t="s">
        <v>349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8" x14ac:dyDescent="0.25">
      <c r="B6" s="23" t="s">
        <v>350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x14ac:dyDescent="0.25">
      <c r="B7" s="24" t="s">
        <v>351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5">
      <c r="B8" s="24" t="s">
        <v>352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x14ac:dyDescent="0.25">
      <c r="B9" s="24" t="s">
        <v>353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25">
      <c r="B10" s="24" t="s">
        <v>354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25">
      <c r="B11" s="24" t="s">
        <v>355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B12" s="24" t="s">
        <v>356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5">
      <c r="B13" s="24" t="s">
        <v>357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B14" s="24" t="s">
        <v>358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25">
      <c r="B15" s="24" t="s">
        <v>359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B16" s="24" t="s">
        <v>360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5">
      <c r="B17" s="24" t="s">
        <v>361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B18" s="24" t="s">
        <v>362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22" spans="1:38" ht="18" x14ac:dyDescent="0.25">
      <c r="B22" s="4" t="s">
        <v>347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38" x14ac:dyDescent="0.25">
      <c r="B23" s="2" t="s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38" x14ac:dyDescent="0.25">
      <c r="B24" s="3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8" x14ac:dyDescent="0.25">
      <c r="B25" s="3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8" x14ac:dyDescent="0.25">
      <c r="B26" s="3" t="s">
        <v>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38" x14ac:dyDescent="0.25">
      <c r="B27" s="3" t="s">
        <v>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38" ht="39.75" customHeight="1" x14ac:dyDescent="0.25">
      <c r="A28" s="21"/>
      <c r="B28" s="3" t="s">
        <v>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38" x14ac:dyDescent="0.25">
      <c r="B29" s="3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8" x14ac:dyDescent="0.25">
      <c r="B30" s="3" t="s">
        <v>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2" spans="1:38" ht="18" x14ac:dyDescent="0.25">
      <c r="B32" s="1" t="s">
        <v>10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8" x14ac:dyDescent="0.25">
      <c r="B33" s="2" t="s">
        <v>11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8" x14ac:dyDescent="0.25">
      <c r="B34" s="3" t="s">
        <v>12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8" x14ac:dyDescent="0.25">
      <c r="B35" s="3" t="s">
        <v>13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8" x14ac:dyDescent="0.25">
      <c r="B36" s="3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8" x14ac:dyDescent="0.25">
      <c r="B37" s="3" t="s">
        <v>15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25">
      <c r="B38" s="3" t="s">
        <v>16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8" x14ac:dyDescent="0.25">
      <c r="B39" s="3" t="s">
        <v>17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8" x14ac:dyDescent="0.25">
      <c r="B40" s="3" t="s">
        <v>18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3" spans="2:18" ht="30" x14ac:dyDescent="0.25">
      <c r="B43" s="22" t="s">
        <v>344</v>
      </c>
      <c r="C43" s="80" t="s">
        <v>345</v>
      </c>
      <c r="D43" s="80"/>
      <c r="E43" s="80" t="s">
        <v>346</v>
      </c>
      <c r="F43" s="80"/>
      <c r="G43" s="22" t="s">
        <v>344</v>
      </c>
      <c r="H43" s="80" t="s">
        <v>345</v>
      </c>
      <c r="I43" s="80"/>
      <c r="J43" s="22" t="s">
        <v>346</v>
      </c>
      <c r="K43" t="s">
        <v>373</v>
      </c>
      <c r="L43" t="s">
        <v>368</v>
      </c>
      <c r="M43" t="s">
        <v>369</v>
      </c>
      <c r="N43" t="s">
        <v>370</v>
      </c>
      <c r="O43" t="s">
        <v>371</v>
      </c>
      <c r="P43" t="s">
        <v>372</v>
      </c>
      <c r="Q43" t="s">
        <v>380</v>
      </c>
      <c r="R43" t="s">
        <v>381</v>
      </c>
    </row>
    <row r="44" spans="2:18" x14ac:dyDescent="0.25">
      <c r="B44" s="7" t="s">
        <v>22</v>
      </c>
      <c r="C44" s="81"/>
      <c r="D44" s="81"/>
      <c r="E44" s="82">
        <v>20</v>
      </c>
      <c r="F44" s="82"/>
      <c r="G44" s="8" t="s">
        <v>23</v>
      </c>
      <c r="H44" s="75">
        <v>202</v>
      </c>
      <c r="I44" s="75"/>
      <c r="J44" s="9">
        <v>297.5</v>
      </c>
      <c r="K44" t="s">
        <v>374</v>
      </c>
      <c r="Q44">
        <v>20</v>
      </c>
      <c r="R44">
        <f>(0.25)*Q44</f>
        <v>5</v>
      </c>
    </row>
    <row r="45" spans="2:18" x14ac:dyDescent="0.25">
      <c r="B45" s="10" t="s">
        <v>24</v>
      </c>
      <c r="C45" s="78"/>
      <c r="D45" s="78"/>
      <c r="E45" s="77">
        <v>21</v>
      </c>
      <c r="F45" s="77"/>
      <c r="G45" s="11" t="s">
        <v>25</v>
      </c>
      <c r="H45" s="74">
        <v>206.5</v>
      </c>
      <c r="I45" s="74"/>
      <c r="J45" s="12">
        <v>304</v>
      </c>
      <c r="K45" t="s">
        <v>375</v>
      </c>
      <c r="L45">
        <v>2000</v>
      </c>
      <c r="M45">
        <v>2</v>
      </c>
      <c r="N45">
        <f>L45-500</f>
        <v>1500</v>
      </c>
      <c r="O45" s="25">
        <f>N45/100</f>
        <v>15</v>
      </c>
      <c r="P45" s="25">
        <f t="shared" ref="P45:P50" si="0">ROUNDUP(O45,0)</f>
        <v>15</v>
      </c>
      <c r="Q45">
        <f>15+(P45*M45)</f>
        <v>45</v>
      </c>
      <c r="R45">
        <f t="shared" ref="R45:R50" si="1">(0.25)*Q45</f>
        <v>11.25</v>
      </c>
    </row>
    <row r="46" spans="2:18" x14ac:dyDescent="0.25">
      <c r="B46" s="10" t="s">
        <v>26</v>
      </c>
      <c r="C46" s="78"/>
      <c r="D46" s="78"/>
      <c r="E46" s="77">
        <v>23</v>
      </c>
      <c r="F46" s="77"/>
      <c r="G46" s="11" t="s">
        <v>27</v>
      </c>
      <c r="H46" s="74">
        <v>211</v>
      </c>
      <c r="I46" s="74"/>
      <c r="J46" s="12">
        <v>310.5</v>
      </c>
      <c r="K46" t="s">
        <v>376</v>
      </c>
      <c r="L46">
        <v>25000</v>
      </c>
      <c r="M46">
        <v>9</v>
      </c>
      <c r="N46">
        <f>L46-2000</f>
        <v>23000</v>
      </c>
      <c r="O46" s="25">
        <f>N46/1000</f>
        <v>23</v>
      </c>
      <c r="P46" s="25">
        <f t="shared" si="0"/>
        <v>23</v>
      </c>
      <c r="Q46">
        <f>45+(P46*M46)</f>
        <v>252</v>
      </c>
      <c r="R46">
        <f t="shared" si="1"/>
        <v>63</v>
      </c>
    </row>
    <row r="47" spans="2:18" x14ac:dyDescent="0.25">
      <c r="B47" s="10" t="s">
        <v>28</v>
      </c>
      <c r="C47" s="78"/>
      <c r="D47" s="78"/>
      <c r="E47" s="77">
        <v>25</v>
      </c>
      <c r="F47" s="77"/>
      <c r="G47" s="11" t="s">
        <v>29</v>
      </c>
      <c r="H47" s="74">
        <v>215.5</v>
      </c>
      <c r="I47" s="74"/>
      <c r="J47" s="12">
        <v>317</v>
      </c>
      <c r="K47" t="s">
        <v>377</v>
      </c>
      <c r="L47">
        <v>50000</v>
      </c>
      <c r="M47">
        <v>6.5</v>
      </c>
      <c r="N47">
        <f>L47-25000</f>
        <v>25000</v>
      </c>
      <c r="O47" s="25">
        <f>N47/1000</f>
        <v>25</v>
      </c>
      <c r="P47" s="25">
        <f t="shared" si="0"/>
        <v>25</v>
      </c>
      <c r="Q47">
        <f>252+(P47*M47)</f>
        <v>414.5</v>
      </c>
      <c r="R47">
        <f t="shared" si="1"/>
        <v>103.625</v>
      </c>
    </row>
    <row r="48" spans="2:18" x14ac:dyDescent="0.25">
      <c r="B48" s="10" t="s">
        <v>30</v>
      </c>
      <c r="C48" s="79">
        <v>20</v>
      </c>
      <c r="D48" s="79"/>
      <c r="E48" s="77">
        <v>27</v>
      </c>
      <c r="F48" s="77"/>
      <c r="G48" s="11" t="s">
        <v>31</v>
      </c>
      <c r="H48" s="74">
        <v>220</v>
      </c>
      <c r="I48" s="74"/>
      <c r="J48" s="12">
        <v>323.5</v>
      </c>
      <c r="K48" t="s">
        <v>378</v>
      </c>
      <c r="L48">
        <v>50001</v>
      </c>
      <c r="M48">
        <v>4.5</v>
      </c>
      <c r="N48">
        <f>L48-50000</f>
        <v>1</v>
      </c>
      <c r="O48" s="25">
        <f>N48/1000</f>
        <v>1E-3</v>
      </c>
      <c r="P48" s="25">
        <f t="shared" si="0"/>
        <v>1</v>
      </c>
      <c r="Q48">
        <f>414.5+(P48*M48)</f>
        <v>419</v>
      </c>
      <c r="R48">
        <f t="shared" si="1"/>
        <v>104.75</v>
      </c>
    </row>
    <row r="49" spans="2:18" x14ac:dyDescent="0.25">
      <c r="B49" s="13"/>
      <c r="C49" s="78"/>
      <c r="D49" s="78"/>
      <c r="E49" s="78"/>
      <c r="F49" s="78"/>
      <c r="G49" s="11" t="s">
        <v>32</v>
      </c>
      <c r="H49" s="74">
        <v>224.5</v>
      </c>
      <c r="I49" s="74"/>
      <c r="J49" s="12">
        <v>330</v>
      </c>
      <c r="K49" t="s">
        <v>379</v>
      </c>
      <c r="L49">
        <v>101000</v>
      </c>
      <c r="M49">
        <v>3.5</v>
      </c>
      <c r="N49">
        <f>L49-100000</f>
        <v>1000</v>
      </c>
      <c r="O49" s="25">
        <f>N49/1000</f>
        <v>1</v>
      </c>
      <c r="P49" s="25">
        <f t="shared" si="0"/>
        <v>1</v>
      </c>
      <c r="Q49">
        <f>639.35+(P49*M49)</f>
        <v>642.85</v>
      </c>
      <c r="R49">
        <f t="shared" si="1"/>
        <v>160.71250000000001</v>
      </c>
    </row>
    <row r="50" spans="2:18" x14ac:dyDescent="0.25">
      <c r="B50" s="13"/>
      <c r="C50" s="78"/>
      <c r="D50" s="78"/>
      <c r="E50" s="78"/>
      <c r="F50" s="78"/>
      <c r="G50" s="11" t="s">
        <v>33</v>
      </c>
      <c r="H50" s="74">
        <v>229</v>
      </c>
      <c r="I50" s="74"/>
      <c r="J50" s="12">
        <v>336.5</v>
      </c>
      <c r="K50" t="s">
        <v>382</v>
      </c>
      <c r="L50">
        <v>1050000</v>
      </c>
      <c r="M50">
        <v>3</v>
      </c>
      <c r="N50">
        <f>L50-500000</f>
        <v>550000</v>
      </c>
      <c r="O50" s="25">
        <f>N50/1000</f>
        <v>550</v>
      </c>
      <c r="P50" s="25">
        <f t="shared" si="0"/>
        <v>550</v>
      </c>
      <c r="Q50">
        <f>2039.5+(P50*M50)</f>
        <v>3689.5</v>
      </c>
      <c r="R50">
        <f t="shared" si="1"/>
        <v>922.375</v>
      </c>
    </row>
    <row r="51" spans="2:18" x14ac:dyDescent="0.25">
      <c r="B51" s="10" t="s">
        <v>34</v>
      </c>
      <c r="C51" s="76">
        <v>20.5</v>
      </c>
      <c r="D51" s="76"/>
      <c r="E51" s="77">
        <v>29</v>
      </c>
      <c r="F51" s="77"/>
      <c r="G51" s="11" t="s">
        <v>35</v>
      </c>
      <c r="H51" s="74">
        <v>233.5</v>
      </c>
      <c r="I51" s="74"/>
      <c r="J51" s="12">
        <v>343</v>
      </c>
    </row>
    <row r="52" spans="2:18" x14ac:dyDescent="0.25">
      <c r="B52" s="10" t="s">
        <v>36</v>
      </c>
      <c r="C52" s="76">
        <v>22</v>
      </c>
      <c r="D52" s="76"/>
      <c r="E52" s="77">
        <v>31</v>
      </c>
      <c r="F52" s="77"/>
      <c r="G52" s="11" t="s">
        <v>37</v>
      </c>
      <c r="H52" s="74">
        <v>238</v>
      </c>
      <c r="I52" s="74"/>
      <c r="J52" s="12">
        <v>349.5</v>
      </c>
    </row>
    <row r="53" spans="2:18" x14ac:dyDescent="0.25">
      <c r="B53" s="10" t="s">
        <v>38</v>
      </c>
      <c r="C53" s="76">
        <v>23.5</v>
      </c>
      <c r="D53" s="76"/>
      <c r="E53" s="77">
        <v>33</v>
      </c>
      <c r="F53" s="77"/>
      <c r="G53" s="13"/>
      <c r="H53" s="78"/>
      <c r="I53" s="78"/>
      <c r="J53" s="13"/>
    </row>
    <row r="54" spans="2:18" x14ac:dyDescent="0.25">
      <c r="B54" s="10" t="s">
        <v>39</v>
      </c>
      <c r="C54" s="76">
        <v>25</v>
      </c>
      <c r="D54" s="76"/>
      <c r="E54" s="77">
        <v>35</v>
      </c>
      <c r="F54" s="77"/>
      <c r="G54" s="11" t="s">
        <v>40</v>
      </c>
      <c r="H54" s="74">
        <v>242.5</v>
      </c>
      <c r="I54" s="74"/>
      <c r="J54" s="12">
        <v>356</v>
      </c>
    </row>
    <row r="55" spans="2:18" x14ac:dyDescent="0.25">
      <c r="B55" s="10" t="s">
        <v>41</v>
      </c>
      <c r="C55" s="76">
        <v>26.5</v>
      </c>
      <c r="D55" s="76"/>
      <c r="E55" s="77">
        <v>37</v>
      </c>
      <c r="F55" s="77"/>
      <c r="G55" s="11" t="s">
        <v>42</v>
      </c>
      <c r="H55" s="74">
        <v>247.5</v>
      </c>
      <c r="I55" s="74"/>
      <c r="J55" s="12">
        <v>362.5</v>
      </c>
    </row>
    <row r="56" spans="2:18" x14ac:dyDescent="0.25">
      <c r="B56" s="10" t="s">
        <v>43</v>
      </c>
      <c r="C56" s="76">
        <v>28</v>
      </c>
      <c r="D56" s="76"/>
      <c r="E56" s="77">
        <v>39</v>
      </c>
      <c r="F56" s="77"/>
      <c r="G56" s="11" t="s">
        <v>44</v>
      </c>
      <c r="H56" s="74">
        <v>251.5</v>
      </c>
      <c r="I56" s="74"/>
      <c r="J56" s="12">
        <v>369</v>
      </c>
    </row>
    <row r="57" spans="2:18" x14ac:dyDescent="0.25">
      <c r="B57" s="10" t="s">
        <v>45</v>
      </c>
      <c r="C57" s="76">
        <v>29.5</v>
      </c>
      <c r="D57" s="76"/>
      <c r="E57" s="77">
        <v>41</v>
      </c>
      <c r="F57" s="77"/>
      <c r="G57" s="11" t="s">
        <v>46</v>
      </c>
      <c r="H57" s="74">
        <v>256</v>
      </c>
      <c r="I57" s="74"/>
      <c r="J57" s="12">
        <v>375.5</v>
      </c>
    </row>
    <row r="58" spans="2:18" x14ac:dyDescent="0.25">
      <c r="B58" s="10" t="s">
        <v>47</v>
      </c>
      <c r="C58" s="76">
        <v>31</v>
      </c>
      <c r="D58" s="76"/>
      <c r="E58" s="77">
        <v>43</v>
      </c>
      <c r="F58" s="77"/>
      <c r="G58" s="11" t="s">
        <v>48</v>
      </c>
      <c r="H58" s="74">
        <v>260.5</v>
      </c>
      <c r="I58" s="74"/>
      <c r="J58" s="12">
        <v>382</v>
      </c>
    </row>
    <row r="59" spans="2:18" x14ac:dyDescent="0.25">
      <c r="B59" s="10" t="s">
        <v>49</v>
      </c>
      <c r="C59" s="76">
        <v>32.5</v>
      </c>
      <c r="D59" s="76"/>
      <c r="E59" s="77">
        <v>45</v>
      </c>
      <c r="F59" s="77"/>
      <c r="G59" s="11" t="s">
        <v>50</v>
      </c>
      <c r="H59" s="74">
        <v>265</v>
      </c>
      <c r="I59" s="74"/>
      <c r="J59" s="12">
        <v>388.5</v>
      </c>
    </row>
    <row r="60" spans="2:18" x14ac:dyDescent="0.25">
      <c r="B60" s="13"/>
      <c r="C60" s="78"/>
      <c r="D60" s="78"/>
      <c r="E60" s="78"/>
      <c r="F60" s="78"/>
      <c r="G60" s="11" t="s">
        <v>51</v>
      </c>
      <c r="H60" s="74">
        <v>269.5</v>
      </c>
      <c r="I60" s="74"/>
      <c r="J60" s="12">
        <v>395</v>
      </c>
    </row>
    <row r="61" spans="2:18" x14ac:dyDescent="0.25">
      <c r="B61" s="10" t="s">
        <v>52</v>
      </c>
      <c r="C61" s="76">
        <v>38.5</v>
      </c>
      <c r="D61" s="76"/>
      <c r="E61" s="77">
        <v>54</v>
      </c>
      <c r="F61" s="77"/>
      <c r="G61" s="11" t="s">
        <v>53</v>
      </c>
      <c r="H61" s="74">
        <v>274</v>
      </c>
      <c r="I61" s="74"/>
      <c r="J61" s="12">
        <v>401.5</v>
      </c>
    </row>
    <row r="62" spans="2:18" x14ac:dyDescent="0.25">
      <c r="B62" s="10" t="s">
        <v>54</v>
      </c>
      <c r="C62" s="76">
        <v>44.5</v>
      </c>
      <c r="D62" s="76"/>
      <c r="E62" s="77">
        <v>63</v>
      </c>
      <c r="F62" s="77"/>
      <c r="G62" s="11" t="s">
        <v>55</v>
      </c>
      <c r="H62" s="74">
        <v>278.5</v>
      </c>
      <c r="I62" s="74"/>
      <c r="J62" s="12">
        <v>408</v>
      </c>
    </row>
    <row r="63" spans="2:18" x14ac:dyDescent="0.25">
      <c r="B63" s="10" t="s">
        <v>56</v>
      </c>
      <c r="C63" s="76">
        <v>50.5</v>
      </c>
      <c r="D63" s="76"/>
      <c r="E63" s="77">
        <v>72</v>
      </c>
      <c r="F63" s="77"/>
      <c r="G63" s="11" t="s">
        <v>57</v>
      </c>
      <c r="H63" s="74">
        <v>283</v>
      </c>
      <c r="I63" s="74"/>
      <c r="J63" s="12">
        <v>414.5</v>
      </c>
    </row>
    <row r="64" spans="2:18" x14ac:dyDescent="0.25">
      <c r="B64" s="10" t="s">
        <v>58</v>
      </c>
      <c r="C64" s="76">
        <v>56.5</v>
      </c>
      <c r="D64" s="76"/>
      <c r="E64" s="77">
        <v>81</v>
      </c>
      <c r="F64" s="77"/>
      <c r="G64" s="13"/>
      <c r="H64" s="78"/>
      <c r="I64" s="78"/>
      <c r="J64" s="13"/>
    </row>
    <row r="65" spans="2:10" x14ac:dyDescent="0.25">
      <c r="B65" s="10" t="s">
        <v>59</v>
      </c>
      <c r="C65" s="76">
        <v>62.5</v>
      </c>
      <c r="D65" s="76"/>
      <c r="E65" s="77">
        <v>90</v>
      </c>
      <c r="F65" s="77"/>
      <c r="G65" s="11" t="s">
        <v>60</v>
      </c>
      <c r="H65" s="74">
        <v>286</v>
      </c>
      <c r="I65" s="74"/>
      <c r="J65" s="12">
        <v>419</v>
      </c>
    </row>
    <row r="66" spans="2:10" x14ac:dyDescent="0.25">
      <c r="B66" s="10" t="s">
        <v>61</v>
      </c>
      <c r="C66" s="76">
        <v>68.5</v>
      </c>
      <c r="D66" s="76"/>
      <c r="E66" s="77">
        <v>99</v>
      </c>
      <c r="F66" s="77"/>
      <c r="G66" s="11" t="s">
        <v>62</v>
      </c>
      <c r="H66" s="74">
        <v>289</v>
      </c>
      <c r="I66" s="74"/>
      <c r="J66" s="12">
        <v>423.5</v>
      </c>
    </row>
    <row r="67" spans="2:10" x14ac:dyDescent="0.25">
      <c r="B67" s="10" t="s">
        <v>63</v>
      </c>
      <c r="C67" s="76">
        <v>74.5</v>
      </c>
      <c r="D67" s="76"/>
      <c r="E67" s="77">
        <v>108</v>
      </c>
      <c r="F67" s="77"/>
      <c r="G67" s="11" t="s">
        <v>64</v>
      </c>
      <c r="H67" s="74">
        <v>292</v>
      </c>
      <c r="I67" s="74"/>
      <c r="J67" s="12">
        <v>428</v>
      </c>
    </row>
    <row r="68" spans="2:10" x14ac:dyDescent="0.25">
      <c r="B68" s="10" t="s">
        <v>65</v>
      </c>
      <c r="C68" s="76">
        <v>80.5</v>
      </c>
      <c r="D68" s="76"/>
      <c r="E68" s="77">
        <v>117</v>
      </c>
      <c r="F68" s="77"/>
      <c r="G68" s="11" t="s">
        <v>66</v>
      </c>
      <c r="H68" s="74">
        <v>295</v>
      </c>
      <c r="I68" s="74"/>
      <c r="J68" s="12">
        <v>432.5</v>
      </c>
    </row>
    <row r="69" spans="2:10" x14ac:dyDescent="0.25">
      <c r="B69" s="11" t="s">
        <v>67</v>
      </c>
      <c r="C69" s="76">
        <v>86.5</v>
      </c>
      <c r="D69" s="76"/>
      <c r="E69" s="77">
        <v>126</v>
      </c>
      <c r="F69" s="77"/>
      <c r="G69" s="11" t="s">
        <v>68</v>
      </c>
      <c r="H69" s="74">
        <v>298</v>
      </c>
      <c r="I69" s="74"/>
      <c r="J69" s="12">
        <v>437</v>
      </c>
    </row>
    <row r="70" spans="2:10" x14ac:dyDescent="0.25">
      <c r="B70" s="11" t="s">
        <v>69</v>
      </c>
      <c r="C70" s="76">
        <v>92.5</v>
      </c>
      <c r="D70" s="76"/>
      <c r="E70" s="77">
        <v>135</v>
      </c>
      <c r="F70" s="77"/>
      <c r="G70" s="11" t="s">
        <v>70</v>
      </c>
      <c r="H70" s="74">
        <v>301</v>
      </c>
      <c r="I70" s="74"/>
      <c r="J70" s="12">
        <v>441.5</v>
      </c>
    </row>
    <row r="71" spans="2:10" x14ac:dyDescent="0.25">
      <c r="B71" s="11" t="s">
        <v>71</v>
      </c>
      <c r="C71" s="76">
        <v>98.5</v>
      </c>
      <c r="D71" s="76"/>
      <c r="E71" s="77">
        <v>144</v>
      </c>
      <c r="F71" s="77"/>
      <c r="G71" s="11" t="s">
        <v>72</v>
      </c>
      <c r="H71" s="74">
        <v>304</v>
      </c>
      <c r="I71" s="74"/>
      <c r="J71" s="12">
        <v>446</v>
      </c>
    </row>
    <row r="72" spans="2:10" x14ac:dyDescent="0.25">
      <c r="B72" s="11" t="s">
        <v>73</v>
      </c>
      <c r="C72" s="76">
        <v>104.5</v>
      </c>
      <c r="D72" s="76"/>
      <c r="E72" s="77">
        <v>153</v>
      </c>
      <c r="F72" s="77"/>
      <c r="G72" s="11" t="s">
        <v>74</v>
      </c>
      <c r="H72" s="74">
        <v>307</v>
      </c>
      <c r="I72" s="74"/>
      <c r="J72" s="12">
        <v>450.5</v>
      </c>
    </row>
    <row r="73" spans="2:10" x14ac:dyDescent="0.25">
      <c r="B73" s="11" t="s">
        <v>75</v>
      </c>
      <c r="C73" s="76">
        <v>110.5</v>
      </c>
      <c r="D73" s="76"/>
      <c r="E73" s="77">
        <v>162</v>
      </c>
      <c r="F73" s="77"/>
      <c r="G73" s="11" t="s">
        <v>76</v>
      </c>
      <c r="H73" s="74">
        <v>310</v>
      </c>
      <c r="I73" s="74"/>
      <c r="J73" s="12">
        <v>455</v>
      </c>
    </row>
    <row r="74" spans="2:10" x14ac:dyDescent="0.25">
      <c r="B74" s="11" t="s">
        <v>77</v>
      </c>
      <c r="C74" s="76">
        <v>116.5</v>
      </c>
      <c r="D74" s="76"/>
      <c r="E74" s="77">
        <v>171</v>
      </c>
      <c r="F74" s="77"/>
      <c r="G74" s="11" t="s">
        <v>78</v>
      </c>
      <c r="H74" s="74">
        <v>313</v>
      </c>
      <c r="I74" s="74"/>
      <c r="J74" s="12">
        <v>459.5</v>
      </c>
    </row>
    <row r="75" spans="2:10" x14ac:dyDescent="0.25">
      <c r="B75" s="11" t="s">
        <v>79</v>
      </c>
      <c r="C75" s="76">
        <v>122.5</v>
      </c>
      <c r="D75" s="76"/>
      <c r="E75" s="77">
        <v>180</v>
      </c>
      <c r="F75" s="77"/>
      <c r="G75" s="13"/>
      <c r="H75" s="78"/>
      <c r="I75" s="78"/>
      <c r="J75" s="13"/>
    </row>
    <row r="76" spans="2:10" x14ac:dyDescent="0.25">
      <c r="B76" s="11" t="s">
        <v>80</v>
      </c>
      <c r="C76" s="76">
        <v>128.5</v>
      </c>
      <c r="D76" s="76"/>
      <c r="E76" s="77">
        <v>189</v>
      </c>
      <c r="F76" s="77"/>
      <c r="G76" s="11" t="s">
        <v>81</v>
      </c>
      <c r="H76" s="74">
        <v>316</v>
      </c>
      <c r="I76" s="74"/>
      <c r="J76" s="12">
        <v>464</v>
      </c>
    </row>
    <row r="77" spans="2:10" x14ac:dyDescent="0.25">
      <c r="B77" s="11" t="s">
        <v>82</v>
      </c>
      <c r="C77" s="76">
        <v>134.5</v>
      </c>
      <c r="D77" s="76"/>
      <c r="E77" s="77">
        <v>198</v>
      </c>
      <c r="F77" s="77"/>
      <c r="G77" s="11" t="s">
        <v>83</v>
      </c>
      <c r="H77" s="74">
        <v>319</v>
      </c>
      <c r="I77" s="74"/>
      <c r="J77" s="12">
        <v>468.5</v>
      </c>
    </row>
    <row r="78" spans="2:10" x14ac:dyDescent="0.25">
      <c r="B78" s="11" t="s">
        <v>84</v>
      </c>
      <c r="C78" s="76">
        <v>140.5</v>
      </c>
      <c r="D78" s="76"/>
      <c r="E78" s="77">
        <v>207</v>
      </c>
      <c r="F78" s="77"/>
      <c r="G78" s="11" t="s">
        <v>85</v>
      </c>
      <c r="H78" s="74">
        <v>322</v>
      </c>
      <c r="I78" s="74"/>
      <c r="J78" s="12">
        <v>473</v>
      </c>
    </row>
    <row r="79" spans="2:10" x14ac:dyDescent="0.25">
      <c r="B79" s="11" t="s">
        <v>86</v>
      </c>
      <c r="C79" s="76">
        <v>146.5</v>
      </c>
      <c r="D79" s="76"/>
      <c r="E79" s="77">
        <v>216</v>
      </c>
      <c r="F79" s="77"/>
      <c r="G79" s="11" t="s">
        <v>87</v>
      </c>
      <c r="H79" s="74">
        <v>325</v>
      </c>
      <c r="I79" s="74"/>
      <c r="J79" s="12">
        <v>477.5</v>
      </c>
    </row>
    <row r="80" spans="2:10" x14ac:dyDescent="0.25">
      <c r="B80" s="11" t="s">
        <v>88</v>
      </c>
      <c r="C80" s="76">
        <v>152.5</v>
      </c>
      <c r="D80" s="76"/>
      <c r="E80" s="77">
        <v>225</v>
      </c>
      <c r="F80" s="77"/>
      <c r="G80" s="11" t="s">
        <v>89</v>
      </c>
      <c r="H80" s="74">
        <v>328</v>
      </c>
      <c r="I80" s="74"/>
      <c r="J80" s="12">
        <v>482</v>
      </c>
    </row>
    <row r="81" spans="2:10" x14ac:dyDescent="0.25">
      <c r="B81" s="11" t="s">
        <v>90</v>
      </c>
      <c r="C81" s="76">
        <v>158.5</v>
      </c>
      <c r="D81" s="76"/>
      <c r="E81" s="77">
        <v>234</v>
      </c>
      <c r="F81" s="77"/>
      <c r="G81" s="11" t="s">
        <v>91</v>
      </c>
      <c r="H81" s="74">
        <v>331</v>
      </c>
      <c r="I81" s="74"/>
      <c r="J81" s="12">
        <v>486.5</v>
      </c>
    </row>
    <row r="82" spans="2:10" x14ac:dyDescent="0.25">
      <c r="B82" s="11" t="s">
        <v>92</v>
      </c>
      <c r="C82" s="76">
        <v>164.5</v>
      </c>
      <c r="D82" s="76"/>
      <c r="E82" s="77">
        <v>243</v>
      </c>
      <c r="F82" s="77"/>
      <c r="G82" s="11" t="s">
        <v>93</v>
      </c>
      <c r="H82" s="74">
        <v>334</v>
      </c>
      <c r="I82" s="74"/>
      <c r="J82" s="12">
        <v>491</v>
      </c>
    </row>
    <row r="83" spans="2:10" x14ac:dyDescent="0.25">
      <c r="B83" s="11" t="s">
        <v>94</v>
      </c>
      <c r="C83" s="76">
        <v>170.5</v>
      </c>
      <c r="D83" s="76"/>
      <c r="E83" s="77">
        <v>252</v>
      </c>
      <c r="F83" s="77"/>
      <c r="G83" s="11" t="s">
        <v>95</v>
      </c>
      <c r="H83" s="74">
        <v>337</v>
      </c>
      <c r="I83" s="74"/>
      <c r="J83" s="12">
        <v>495.5</v>
      </c>
    </row>
    <row r="84" spans="2:10" x14ac:dyDescent="0.25">
      <c r="B84" s="11" t="s">
        <v>96</v>
      </c>
      <c r="C84" s="76">
        <v>175</v>
      </c>
      <c r="D84" s="76"/>
      <c r="E84" s="77">
        <v>258.5</v>
      </c>
      <c r="F84" s="77"/>
      <c r="G84" s="11" t="s">
        <v>97</v>
      </c>
      <c r="H84" s="74">
        <v>340</v>
      </c>
      <c r="I84" s="74"/>
      <c r="J84" s="12">
        <v>500</v>
      </c>
    </row>
    <row r="85" spans="2:10" x14ac:dyDescent="0.25">
      <c r="B85" s="11" t="s">
        <v>98</v>
      </c>
      <c r="C85" s="76">
        <v>179.5</v>
      </c>
      <c r="D85" s="76"/>
      <c r="E85" s="77">
        <v>265</v>
      </c>
      <c r="F85" s="77"/>
      <c r="G85" s="11" t="s">
        <v>99</v>
      </c>
      <c r="H85" s="74">
        <v>343</v>
      </c>
      <c r="I85" s="74"/>
      <c r="J85" s="12">
        <v>504.5</v>
      </c>
    </row>
    <row r="86" spans="2:10" x14ac:dyDescent="0.25">
      <c r="B86" s="11" t="s">
        <v>100</v>
      </c>
      <c r="C86" s="76">
        <v>184</v>
      </c>
      <c r="D86" s="76"/>
      <c r="E86" s="77">
        <v>271.5</v>
      </c>
      <c r="F86" s="77"/>
      <c r="G86" s="13"/>
      <c r="H86" s="78"/>
      <c r="I86" s="78"/>
      <c r="J86" s="13"/>
    </row>
    <row r="87" spans="2:10" x14ac:dyDescent="0.25">
      <c r="B87" s="11" t="s">
        <v>101</v>
      </c>
      <c r="C87" s="76">
        <v>188.5</v>
      </c>
      <c r="D87" s="76"/>
      <c r="E87" s="77">
        <v>278</v>
      </c>
      <c r="F87" s="77"/>
      <c r="G87" s="13"/>
      <c r="H87" s="78"/>
      <c r="I87" s="78"/>
      <c r="J87" s="13"/>
    </row>
    <row r="88" spans="2:10" x14ac:dyDescent="0.25">
      <c r="B88" s="11" t="s">
        <v>102</v>
      </c>
      <c r="C88" s="76">
        <v>193</v>
      </c>
      <c r="D88" s="76"/>
      <c r="E88" s="77">
        <v>284.5</v>
      </c>
      <c r="F88" s="77"/>
      <c r="G88" s="13"/>
      <c r="H88" s="78"/>
      <c r="I88" s="78"/>
      <c r="J88" s="13"/>
    </row>
    <row r="89" spans="2:10" x14ac:dyDescent="0.25">
      <c r="B89" s="11" t="s">
        <v>103</v>
      </c>
      <c r="C89" s="76">
        <v>197.5</v>
      </c>
      <c r="D89" s="76"/>
      <c r="E89" s="77">
        <v>291</v>
      </c>
      <c r="F89" s="77"/>
      <c r="G89" s="13"/>
      <c r="H89" s="78"/>
      <c r="I89" s="78"/>
      <c r="J89" s="13"/>
    </row>
    <row r="90" spans="2:10" ht="28.5" x14ac:dyDescent="0.25">
      <c r="B90" s="5" t="s">
        <v>19</v>
      </c>
      <c r="C90" s="72" t="s">
        <v>20</v>
      </c>
      <c r="D90" s="72"/>
      <c r="E90" s="72" t="s">
        <v>21</v>
      </c>
      <c r="F90" s="72"/>
      <c r="G90" s="73" t="s">
        <v>19</v>
      </c>
      <c r="H90" s="73"/>
      <c r="I90" s="6" t="s">
        <v>20</v>
      </c>
      <c r="J90" s="6" t="s">
        <v>21</v>
      </c>
    </row>
    <row r="91" spans="2:10" x14ac:dyDescent="0.25">
      <c r="B91" s="7" t="s">
        <v>104</v>
      </c>
      <c r="C91" s="69">
        <v>346</v>
      </c>
      <c r="D91" s="69"/>
      <c r="E91" s="75">
        <v>509</v>
      </c>
      <c r="F91" s="75"/>
      <c r="G91" s="71" t="s">
        <v>105</v>
      </c>
      <c r="H91" s="71"/>
      <c r="I91" s="14">
        <v>460.5</v>
      </c>
      <c r="J91" s="9">
        <v>678</v>
      </c>
    </row>
    <row r="92" spans="2:10" x14ac:dyDescent="0.25">
      <c r="B92" s="10" t="s">
        <v>106</v>
      </c>
      <c r="C92" s="66">
        <v>349</v>
      </c>
      <c r="D92" s="66"/>
      <c r="E92" s="74">
        <v>513.5</v>
      </c>
      <c r="F92" s="74"/>
      <c r="G92" s="68" t="s">
        <v>107</v>
      </c>
      <c r="H92" s="68"/>
      <c r="I92" s="15">
        <v>463</v>
      </c>
      <c r="J92" s="12">
        <v>681.5</v>
      </c>
    </row>
    <row r="93" spans="2:10" x14ac:dyDescent="0.25">
      <c r="B93" s="10" t="s">
        <v>108</v>
      </c>
      <c r="C93" s="66">
        <v>352</v>
      </c>
      <c r="D93" s="66"/>
      <c r="E93" s="74">
        <v>518</v>
      </c>
      <c r="F93" s="74"/>
      <c r="G93" s="68" t="s">
        <v>109</v>
      </c>
      <c r="H93" s="68"/>
      <c r="I93" s="15">
        <v>465.5</v>
      </c>
      <c r="J93" s="12">
        <v>685</v>
      </c>
    </row>
    <row r="94" spans="2:10" x14ac:dyDescent="0.25">
      <c r="B94" s="10" t="s">
        <v>110</v>
      </c>
      <c r="C94" s="66">
        <v>355</v>
      </c>
      <c r="D94" s="66"/>
      <c r="E94" s="74">
        <v>522.5</v>
      </c>
      <c r="F94" s="74"/>
      <c r="G94" s="68" t="s">
        <v>111</v>
      </c>
      <c r="H94" s="68"/>
      <c r="I94" s="15">
        <v>468</v>
      </c>
      <c r="J94" s="12">
        <v>688.5</v>
      </c>
    </row>
    <row r="95" spans="2:10" x14ac:dyDescent="0.25">
      <c r="B95" s="10" t="s">
        <v>112</v>
      </c>
      <c r="C95" s="66">
        <v>358</v>
      </c>
      <c r="D95" s="66"/>
      <c r="E95" s="74">
        <v>527</v>
      </c>
      <c r="F95" s="74"/>
      <c r="G95" s="68" t="s">
        <v>113</v>
      </c>
      <c r="H95" s="68"/>
      <c r="I95" s="15">
        <v>470.5</v>
      </c>
      <c r="J95" s="12">
        <v>692</v>
      </c>
    </row>
    <row r="96" spans="2:10" x14ac:dyDescent="0.25">
      <c r="B96" s="10" t="s">
        <v>114</v>
      </c>
      <c r="C96" s="66">
        <v>361</v>
      </c>
      <c r="D96" s="66"/>
      <c r="E96" s="74">
        <v>531.5</v>
      </c>
      <c r="F96" s="74"/>
      <c r="G96" s="68" t="s">
        <v>115</v>
      </c>
      <c r="H96" s="68"/>
      <c r="I96" s="15">
        <v>473</v>
      </c>
      <c r="J96" s="12">
        <v>695.5</v>
      </c>
    </row>
    <row r="97" spans="2:10" x14ac:dyDescent="0.25">
      <c r="B97" s="10" t="s">
        <v>116</v>
      </c>
      <c r="C97" s="66">
        <v>364</v>
      </c>
      <c r="D97" s="66"/>
      <c r="E97" s="74">
        <v>536</v>
      </c>
      <c r="F97" s="74"/>
      <c r="G97" s="68" t="s">
        <v>117</v>
      </c>
      <c r="H97" s="68"/>
      <c r="I97" s="15">
        <v>475.5</v>
      </c>
      <c r="J97" s="12">
        <v>699</v>
      </c>
    </row>
    <row r="98" spans="2:10" x14ac:dyDescent="0.25">
      <c r="B98" s="10" t="s">
        <v>118</v>
      </c>
      <c r="C98" s="66">
        <v>367</v>
      </c>
      <c r="D98" s="66"/>
      <c r="E98" s="74">
        <v>540.5</v>
      </c>
      <c r="F98" s="74"/>
      <c r="G98" s="68" t="s">
        <v>119</v>
      </c>
      <c r="H98" s="68"/>
      <c r="I98" s="15">
        <v>478</v>
      </c>
      <c r="J98" s="12">
        <v>702.5</v>
      </c>
    </row>
    <row r="99" spans="2:10" x14ac:dyDescent="0.25">
      <c r="B99" s="10" t="s">
        <v>120</v>
      </c>
      <c r="C99" s="66">
        <v>370</v>
      </c>
      <c r="D99" s="66"/>
      <c r="E99" s="74">
        <v>545</v>
      </c>
      <c r="F99" s="74"/>
      <c r="G99" s="68" t="s">
        <v>121</v>
      </c>
      <c r="H99" s="68"/>
      <c r="I99" s="15">
        <v>480.5</v>
      </c>
      <c r="J99" s="12">
        <v>706</v>
      </c>
    </row>
    <row r="100" spans="2:10" x14ac:dyDescent="0.25">
      <c r="B100" s="10" t="s">
        <v>122</v>
      </c>
      <c r="C100" s="66">
        <v>373</v>
      </c>
      <c r="D100" s="66"/>
      <c r="E100" s="74">
        <v>549.5</v>
      </c>
      <c r="F100" s="74"/>
      <c r="G100" s="68" t="s">
        <v>123</v>
      </c>
      <c r="H100" s="68"/>
      <c r="I100" s="15">
        <v>483</v>
      </c>
      <c r="J100" s="12">
        <v>709.5</v>
      </c>
    </row>
    <row r="101" spans="2:10" x14ac:dyDescent="0.25">
      <c r="B101" s="10" t="s">
        <v>124</v>
      </c>
      <c r="C101" s="66">
        <v>376</v>
      </c>
      <c r="D101" s="66"/>
      <c r="E101" s="74">
        <v>554</v>
      </c>
      <c r="F101" s="74"/>
      <c r="G101" s="68" t="s">
        <v>125</v>
      </c>
      <c r="H101" s="68"/>
      <c r="I101" s="15">
        <v>485.5</v>
      </c>
      <c r="J101" s="12">
        <v>713</v>
      </c>
    </row>
    <row r="102" spans="2:10" x14ac:dyDescent="0.25">
      <c r="B102" s="10" t="s">
        <v>126</v>
      </c>
      <c r="C102" s="66">
        <v>379</v>
      </c>
      <c r="D102" s="66"/>
      <c r="E102" s="74">
        <v>558.5</v>
      </c>
      <c r="F102" s="74"/>
      <c r="G102" s="68" t="s">
        <v>127</v>
      </c>
      <c r="H102" s="68"/>
      <c r="I102" s="15">
        <v>488</v>
      </c>
      <c r="J102" s="12">
        <v>716.5</v>
      </c>
    </row>
    <row r="103" spans="2:10" x14ac:dyDescent="0.25">
      <c r="B103" s="10" t="s">
        <v>128</v>
      </c>
      <c r="C103" s="66">
        <v>382</v>
      </c>
      <c r="D103" s="66"/>
      <c r="E103" s="74">
        <v>563</v>
      </c>
      <c r="F103" s="74"/>
      <c r="G103" s="68" t="s">
        <v>129</v>
      </c>
      <c r="H103" s="68"/>
      <c r="I103" s="15">
        <v>490.5</v>
      </c>
      <c r="J103" s="12">
        <v>720</v>
      </c>
    </row>
    <row r="104" spans="2:10" x14ac:dyDescent="0.25">
      <c r="B104" s="10" t="s">
        <v>130</v>
      </c>
      <c r="C104" s="66">
        <v>385</v>
      </c>
      <c r="D104" s="66"/>
      <c r="E104" s="74">
        <v>567.5</v>
      </c>
      <c r="F104" s="74"/>
      <c r="G104" s="68" t="s">
        <v>131</v>
      </c>
      <c r="H104" s="68"/>
      <c r="I104" s="15">
        <v>493.5</v>
      </c>
      <c r="J104" s="12">
        <v>723.5</v>
      </c>
    </row>
    <row r="105" spans="2:10" x14ac:dyDescent="0.25">
      <c r="B105" s="10" t="s">
        <v>132</v>
      </c>
      <c r="C105" s="66">
        <v>388</v>
      </c>
      <c r="D105" s="66"/>
      <c r="E105" s="74">
        <v>572</v>
      </c>
      <c r="F105" s="74"/>
      <c r="G105" s="68" t="s">
        <v>133</v>
      </c>
      <c r="H105" s="68"/>
      <c r="I105" s="15">
        <v>495.5</v>
      </c>
      <c r="J105" s="12">
        <v>727</v>
      </c>
    </row>
    <row r="106" spans="2:10" x14ac:dyDescent="0.25">
      <c r="B106" s="10" t="s">
        <v>134</v>
      </c>
      <c r="C106" s="66">
        <v>391</v>
      </c>
      <c r="D106" s="66"/>
      <c r="E106" s="74">
        <v>576.5</v>
      </c>
      <c r="F106" s="74"/>
      <c r="G106" s="68" t="s">
        <v>135</v>
      </c>
      <c r="H106" s="68"/>
      <c r="I106" s="15">
        <v>498</v>
      </c>
      <c r="J106" s="12">
        <v>730.5</v>
      </c>
    </row>
    <row r="107" spans="2:10" x14ac:dyDescent="0.25">
      <c r="B107" s="10" t="s">
        <v>136</v>
      </c>
      <c r="C107" s="66">
        <v>394</v>
      </c>
      <c r="D107" s="66"/>
      <c r="E107" s="74">
        <v>581</v>
      </c>
      <c r="F107" s="74"/>
      <c r="G107" s="68" t="s">
        <v>137</v>
      </c>
      <c r="H107" s="68"/>
      <c r="I107" s="15">
        <v>500.5</v>
      </c>
      <c r="J107" s="12">
        <v>734</v>
      </c>
    </row>
    <row r="108" spans="2:10" x14ac:dyDescent="0.25">
      <c r="B108" s="10" t="s">
        <v>138</v>
      </c>
      <c r="C108" s="66">
        <v>397</v>
      </c>
      <c r="D108" s="66"/>
      <c r="E108" s="74">
        <v>585.5</v>
      </c>
      <c r="F108" s="74"/>
      <c r="G108" s="68" t="s">
        <v>139</v>
      </c>
      <c r="H108" s="68"/>
      <c r="I108" s="15">
        <v>503</v>
      </c>
      <c r="J108" s="12">
        <v>737.5</v>
      </c>
    </row>
    <row r="109" spans="2:10" x14ac:dyDescent="0.25">
      <c r="B109" s="10" t="s">
        <v>140</v>
      </c>
      <c r="C109" s="66">
        <v>400</v>
      </c>
      <c r="D109" s="66"/>
      <c r="E109" s="74">
        <v>590</v>
      </c>
      <c r="F109" s="74"/>
      <c r="G109" s="68" t="s">
        <v>141</v>
      </c>
      <c r="H109" s="68"/>
      <c r="I109" s="15">
        <v>505.5</v>
      </c>
      <c r="J109" s="12">
        <v>741</v>
      </c>
    </row>
    <row r="110" spans="2:10" x14ac:dyDescent="0.25">
      <c r="B110" s="10" t="s">
        <v>142</v>
      </c>
      <c r="C110" s="66">
        <v>403</v>
      </c>
      <c r="D110" s="66"/>
      <c r="E110" s="74">
        <v>594.5</v>
      </c>
      <c r="F110" s="74"/>
      <c r="G110" s="68" t="s">
        <v>143</v>
      </c>
      <c r="H110" s="68"/>
      <c r="I110" s="15">
        <v>508</v>
      </c>
      <c r="J110" s="12">
        <v>744.5</v>
      </c>
    </row>
    <row r="111" spans="2:10" x14ac:dyDescent="0.25">
      <c r="B111" s="10" t="s">
        <v>144</v>
      </c>
      <c r="C111" s="66">
        <v>406</v>
      </c>
      <c r="D111" s="66"/>
      <c r="E111" s="74">
        <v>599</v>
      </c>
      <c r="F111" s="74"/>
      <c r="G111" s="68" t="s">
        <v>145</v>
      </c>
      <c r="H111" s="68"/>
      <c r="I111" s="15">
        <v>510.5</v>
      </c>
      <c r="J111" s="12">
        <v>748</v>
      </c>
    </row>
    <row r="112" spans="2:10" x14ac:dyDescent="0.25">
      <c r="B112" s="10" t="s">
        <v>146</v>
      </c>
      <c r="C112" s="66">
        <v>409</v>
      </c>
      <c r="D112" s="66"/>
      <c r="E112" s="74">
        <v>603.5</v>
      </c>
      <c r="F112" s="74"/>
      <c r="G112" s="68" t="s">
        <v>147</v>
      </c>
      <c r="H112" s="68"/>
      <c r="I112" s="15">
        <v>513</v>
      </c>
      <c r="J112" s="12">
        <v>751.5</v>
      </c>
    </row>
    <row r="113" spans="2:10" x14ac:dyDescent="0.25">
      <c r="B113" s="10" t="s">
        <v>148</v>
      </c>
      <c r="C113" s="66">
        <v>412</v>
      </c>
      <c r="D113" s="66"/>
      <c r="E113" s="74">
        <v>608</v>
      </c>
      <c r="F113" s="74"/>
      <c r="G113" s="68" t="s">
        <v>149</v>
      </c>
      <c r="H113" s="68"/>
      <c r="I113" s="15">
        <v>515.5</v>
      </c>
      <c r="J113" s="12">
        <v>755</v>
      </c>
    </row>
    <row r="114" spans="2:10" x14ac:dyDescent="0.25">
      <c r="B114" s="10" t="s">
        <v>150</v>
      </c>
      <c r="C114" s="66">
        <v>415</v>
      </c>
      <c r="D114" s="66"/>
      <c r="E114" s="74">
        <v>612.5</v>
      </c>
      <c r="F114" s="74"/>
      <c r="G114" s="68" t="s">
        <v>151</v>
      </c>
      <c r="H114" s="68"/>
      <c r="I114" s="15">
        <v>518</v>
      </c>
      <c r="J114" s="12">
        <v>758.5</v>
      </c>
    </row>
    <row r="115" spans="2:10" x14ac:dyDescent="0.25">
      <c r="B115" s="10" t="s">
        <v>152</v>
      </c>
      <c r="C115" s="66">
        <v>418</v>
      </c>
      <c r="D115" s="66"/>
      <c r="E115" s="74">
        <v>617</v>
      </c>
      <c r="F115" s="74"/>
      <c r="G115" s="68" t="s">
        <v>153</v>
      </c>
      <c r="H115" s="68"/>
      <c r="I115" s="15">
        <v>520.5</v>
      </c>
      <c r="J115" s="12">
        <v>762</v>
      </c>
    </row>
    <row r="116" spans="2:10" x14ac:dyDescent="0.25">
      <c r="B116" s="10" t="s">
        <v>154</v>
      </c>
      <c r="C116" s="66">
        <v>421</v>
      </c>
      <c r="D116" s="66"/>
      <c r="E116" s="74">
        <v>621.5</v>
      </c>
      <c r="F116" s="74"/>
      <c r="G116" s="68" t="s">
        <v>155</v>
      </c>
      <c r="H116" s="68"/>
      <c r="I116" s="15">
        <v>523</v>
      </c>
      <c r="J116" s="12">
        <v>765.5</v>
      </c>
    </row>
    <row r="117" spans="2:10" x14ac:dyDescent="0.25">
      <c r="B117" s="10" t="s">
        <v>156</v>
      </c>
      <c r="C117" s="66">
        <v>424</v>
      </c>
      <c r="D117" s="66"/>
      <c r="E117" s="74">
        <v>626</v>
      </c>
      <c r="F117" s="74"/>
      <c r="G117" s="68" t="s">
        <v>157</v>
      </c>
      <c r="H117" s="68"/>
      <c r="I117" s="15">
        <v>525.5</v>
      </c>
      <c r="J117" s="12">
        <v>769</v>
      </c>
    </row>
    <row r="118" spans="2:10" x14ac:dyDescent="0.25">
      <c r="B118" s="10" t="s">
        <v>158</v>
      </c>
      <c r="C118" s="66">
        <v>427</v>
      </c>
      <c r="D118" s="66"/>
      <c r="E118" s="74">
        <v>630.5</v>
      </c>
      <c r="F118" s="74"/>
      <c r="G118" s="68" t="s">
        <v>159</v>
      </c>
      <c r="H118" s="68"/>
      <c r="I118" s="15">
        <v>528</v>
      </c>
      <c r="J118" s="12">
        <v>772.5</v>
      </c>
    </row>
    <row r="119" spans="2:10" x14ac:dyDescent="0.25">
      <c r="B119" s="10" t="s">
        <v>160</v>
      </c>
      <c r="C119" s="66">
        <v>430</v>
      </c>
      <c r="D119" s="66"/>
      <c r="E119" s="74">
        <v>635</v>
      </c>
      <c r="F119" s="74"/>
      <c r="G119" s="68" t="s">
        <v>161</v>
      </c>
      <c r="H119" s="68"/>
      <c r="I119" s="15">
        <v>530.5</v>
      </c>
      <c r="J119" s="12">
        <v>776</v>
      </c>
    </row>
    <row r="120" spans="2:10" x14ac:dyDescent="0.25">
      <c r="B120" s="10" t="s">
        <v>162</v>
      </c>
      <c r="C120" s="66">
        <v>433</v>
      </c>
      <c r="D120" s="66"/>
      <c r="E120" s="74">
        <v>639.5</v>
      </c>
      <c r="F120" s="74"/>
      <c r="G120" s="68" t="s">
        <v>163</v>
      </c>
      <c r="H120" s="68"/>
      <c r="I120" s="15">
        <v>533</v>
      </c>
      <c r="J120" s="12">
        <v>779.5</v>
      </c>
    </row>
    <row r="121" spans="2:10" ht="28.5" x14ac:dyDescent="0.25">
      <c r="B121" s="10" t="s">
        <v>164</v>
      </c>
      <c r="C121" s="66">
        <v>435.5</v>
      </c>
      <c r="D121" s="66"/>
      <c r="E121" s="74">
        <v>643</v>
      </c>
      <c r="F121" s="74"/>
      <c r="G121" s="68" t="s">
        <v>165</v>
      </c>
      <c r="H121" s="68"/>
      <c r="I121" s="15">
        <v>535.5</v>
      </c>
      <c r="J121" s="12">
        <v>783</v>
      </c>
    </row>
    <row r="122" spans="2:10" ht="28.5" x14ac:dyDescent="0.25">
      <c r="B122" s="10" t="s">
        <v>166</v>
      </c>
      <c r="C122" s="66">
        <v>438</v>
      </c>
      <c r="D122" s="66"/>
      <c r="E122" s="74">
        <v>646.5</v>
      </c>
      <c r="F122" s="74"/>
      <c r="G122" s="68" t="s">
        <v>167</v>
      </c>
      <c r="H122" s="68"/>
      <c r="I122" s="15">
        <v>538</v>
      </c>
      <c r="J122" s="12">
        <v>786.5</v>
      </c>
    </row>
    <row r="123" spans="2:10" ht="28.5" x14ac:dyDescent="0.25">
      <c r="B123" s="10" t="s">
        <v>168</v>
      </c>
      <c r="C123" s="66">
        <v>440.5</v>
      </c>
      <c r="D123" s="66"/>
      <c r="E123" s="74">
        <v>650</v>
      </c>
      <c r="F123" s="74"/>
      <c r="G123" s="68" t="s">
        <v>169</v>
      </c>
      <c r="H123" s="68"/>
      <c r="I123" s="15">
        <v>540.5</v>
      </c>
      <c r="J123" s="12">
        <v>790</v>
      </c>
    </row>
    <row r="124" spans="2:10" ht="28.5" x14ac:dyDescent="0.25">
      <c r="B124" s="10" t="s">
        <v>170</v>
      </c>
      <c r="C124" s="66">
        <v>443</v>
      </c>
      <c r="D124" s="66"/>
      <c r="E124" s="74">
        <v>653.5</v>
      </c>
      <c r="F124" s="74"/>
      <c r="G124" s="68" t="s">
        <v>171</v>
      </c>
      <c r="H124" s="68"/>
      <c r="I124" s="15">
        <v>543</v>
      </c>
      <c r="J124" s="12">
        <v>793.5</v>
      </c>
    </row>
    <row r="125" spans="2:10" ht="28.5" x14ac:dyDescent="0.25">
      <c r="B125" s="10" t="s">
        <v>172</v>
      </c>
      <c r="C125" s="66">
        <v>445</v>
      </c>
      <c r="D125" s="66"/>
      <c r="E125" s="74">
        <v>657</v>
      </c>
      <c r="F125" s="74"/>
      <c r="G125" s="68" t="s">
        <v>173</v>
      </c>
      <c r="H125" s="68"/>
      <c r="I125" s="15">
        <v>545.5</v>
      </c>
      <c r="J125" s="12">
        <v>797</v>
      </c>
    </row>
    <row r="126" spans="2:10" ht="28.5" x14ac:dyDescent="0.25">
      <c r="B126" s="10" t="s">
        <v>174</v>
      </c>
      <c r="C126" s="66">
        <v>448</v>
      </c>
      <c r="D126" s="66"/>
      <c r="E126" s="74">
        <v>660.5</v>
      </c>
      <c r="F126" s="74"/>
      <c r="G126" s="68" t="s">
        <v>175</v>
      </c>
      <c r="H126" s="68"/>
      <c r="I126" s="15">
        <v>548</v>
      </c>
      <c r="J126" s="12">
        <v>800.5</v>
      </c>
    </row>
    <row r="127" spans="2:10" ht="28.5" x14ac:dyDescent="0.25">
      <c r="B127" s="10" t="s">
        <v>176</v>
      </c>
      <c r="C127" s="66">
        <v>450.5</v>
      </c>
      <c r="D127" s="66"/>
      <c r="E127" s="74">
        <v>664</v>
      </c>
      <c r="F127" s="74"/>
      <c r="G127" s="68" t="s">
        <v>177</v>
      </c>
      <c r="H127" s="68"/>
      <c r="I127" s="15">
        <v>550.5</v>
      </c>
      <c r="J127" s="12">
        <v>804</v>
      </c>
    </row>
    <row r="128" spans="2:10" ht="28.5" x14ac:dyDescent="0.25">
      <c r="B128" s="10" t="s">
        <v>178</v>
      </c>
      <c r="C128" s="66">
        <v>453</v>
      </c>
      <c r="D128" s="66"/>
      <c r="E128" s="74">
        <v>667.5</v>
      </c>
      <c r="F128" s="74"/>
      <c r="G128" s="68" t="s">
        <v>179</v>
      </c>
      <c r="H128" s="68"/>
      <c r="I128" s="15">
        <v>553</v>
      </c>
      <c r="J128" s="12">
        <v>807.5</v>
      </c>
    </row>
    <row r="129" spans="2:10" ht="28.5" x14ac:dyDescent="0.25">
      <c r="B129" s="10" t="s">
        <v>180</v>
      </c>
      <c r="C129" s="66">
        <v>455</v>
      </c>
      <c r="D129" s="66"/>
      <c r="E129" s="74">
        <v>671</v>
      </c>
      <c r="F129" s="74"/>
      <c r="G129" s="68" t="s">
        <v>181</v>
      </c>
      <c r="H129" s="68"/>
      <c r="I129" s="15">
        <v>555.5</v>
      </c>
      <c r="J129" s="12">
        <v>811</v>
      </c>
    </row>
    <row r="130" spans="2:10" ht="28.5" x14ac:dyDescent="0.25">
      <c r="B130" s="10" t="s">
        <v>182</v>
      </c>
      <c r="C130" s="66">
        <v>458</v>
      </c>
      <c r="D130" s="66"/>
      <c r="E130" s="74">
        <v>674.5</v>
      </c>
      <c r="F130" s="74"/>
      <c r="G130" s="68" t="s">
        <v>183</v>
      </c>
      <c r="H130" s="68"/>
      <c r="I130" s="15">
        <v>558</v>
      </c>
      <c r="J130" s="12">
        <v>814.5</v>
      </c>
    </row>
    <row r="131" spans="2:10" ht="42.75" x14ac:dyDescent="0.25">
      <c r="B131" s="5" t="s">
        <v>19</v>
      </c>
      <c r="C131" s="6" t="s">
        <v>20</v>
      </c>
      <c r="D131" s="72" t="s">
        <v>21</v>
      </c>
      <c r="E131" s="72"/>
      <c r="F131" s="73" t="s">
        <v>19</v>
      </c>
      <c r="G131" s="73"/>
      <c r="H131" s="73"/>
      <c r="I131" s="6" t="s">
        <v>20</v>
      </c>
      <c r="J131" s="6" t="s">
        <v>21</v>
      </c>
    </row>
    <row r="132" spans="2:10" ht="28.5" x14ac:dyDescent="0.25">
      <c r="B132" s="7" t="s">
        <v>184</v>
      </c>
      <c r="C132" s="16">
        <v>560.5</v>
      </c>
      <c r="D132" s="69">
        <v>818</v>
      </c>
      <c r="E132" s="69"/>
      <c r="F132" s="71" t="s">
        <v>185</v>
      </c>
      <c r="G132" s="71"/>
      <c r="H132" s="71"/>
      <c r="I132" s="14">
        <v>660.5</v>
      </c>
      <c r="J132" s="9">
        <v>958</v>
      </c>
    </row>
    <row r="133" spans="2:10" ht="28.5" x14ac:dyDescent="0.25">
      <c r="B133" s="10" t="s">
        <v>186</v>
      </c>
      <c r="C133" s="17">
        <v>563</v>
      </c>
      <c r="D133" s="66">
        <v>821.5</v>
      </c>
      <c r="E133" s="66"/>
      <c r="F133" s="68" t="s">
        <v>187</v>
      </c>
      <c r="G133" s="68"/>
      <c r="H133" s="68"/>
      <c r="I133" s="15">
        <v>663</v>
      </c>
      <c r="J133" s="12">
        <v>961.5</v>
      </c>
    </row>
    <row r="134" spans="2:10" ht="28.5" x14ac:dyDescent="0.25">
      <c r="B134" s="10" t="s">
        <v>188</v>
      </c>
      <c r="C134" s="17">
        <v>565.5</v>
      </c>
      <c r="D134" s="66">
        <v>825</v>
      </c>
      <c r="E134" s="66"/>
      <c r="F134" s="68" t="s">
        <v>189</v>
      </c>
      <c r="G134" s="68"/>
      <c r="H134" s="68"/>
      <c r="I134" s="15">
        <v>665.5</v>
      </c>
      <c r="J134" s="12">
        <v>965</v>
      </c>
    </row>
    <row r="135" spans="2:10" ht="28.5" x14ac:dyDescent="0.25">
      <c r="B135" s="10" t="s">
        <v>190</v>
      </c>
      <c r="C135" s="17">
        <v>568</v>
      </c>
      <c r="D135" s="66">
        <v>828.5</v>
      </c>
      <c r="E135" s="66"/>
      <c r="F135" s="68" t="s">
        <v>191</v>
      </c>
      <c r="G135" s="68"/>
      <c r="H135" s="68"/>
      <c r="I135" s="15">
        <v>668</v>
      </c>
      <c r="J135" s="12">
        <v>968.5</v>
      </c>
    </row>
    <row r="136" spans="2:10" ht="28.5" x14ac:dyDescent="0.25">
      <c r="B136" s="10" t="s">
        <v>192</v>
      </c>
      <c r="C136" s="17">
        <v>570.5</v>
      </c>
      <c r="D136" s="66">
        <v>832</v>
      </c>
      <c r="E136" s="66"/>
      <c r="F136" s="68" t="s">
        <v>193</v>
      </c>
      <c r="G136" s="68"/>
      <c r="H136" s="68"/>
      <c r="I136" s="15">
        <v>670.5</v>
      </c>
      <c r="J136" s="12">
        <v>972</v>
      </c>
    </row>
    <row r="137" spans="2:10" ht="28.5" x14ac:dyDescent="0.25">
      <c r="B137" s="10" t="s">
        <v>194</v>
      </c>
      <c r="C137" s="17">
        <v>573</v>
      </c>
      <c r="D137" s="66">
        <v>835.5</v>
      </c>
      <c r="E137" s="66"/>
      <c r="F137" s="68" t="s">
        <v>195</v>
      </c>
      <c r="G137" s="68"/>
      <c r="H137" s="68"/>
      <c r="I137" s="15">
        <v>673</v>
      </c>
      <c r="J137" s="12">
        <v>975.5</v>
      </c>
    </row>
    <row r="138" spans="2:10" ht="28.5" x14ac:dyDescent="0.25">
      <c r="B138" s="10" t="s">
        <v>196</v>
      </c>
      <c r="C138" s="17">
        <v>575.5</v>
      </c>
      <c r="D138" s="66">
        <v>839</v>
      </c>
      <c r="E138" s="66"/>
      <c r="F138" s="68" t="s">
        <v>197</v>
      </c>
      <c r="G138" s="68"/>
      <c r="H138" s="68"/>
      <c r="I138" s="15">
        <v>675.5</v>
      </c>
      <c r="J138" s="12">
        <v>979</v>
      </c>
    </row>
    <row r="139" spans="2:10" ht="28.5" x14ac:dyDescent="0.25">
      <c r="B139" s="10" t="s">
        <v>198</v>
      </c>
      <c r="C139" s="17">
        <v>578</v>
      </c>
      <c r="D139" s="66">
        <v>842.5</v>
      </c>
      <c r="E139" s="66"/>
      <c r="F139" s="68" t="s">
        <v>199</v>
      </c>
      <c r="G139" s="68"/>
      <c r="H139" s="68"/>
      <c r="I139" s="15">
        <v>678</v>
      </c>
      <c r="J139" s="12">
        <v>982.5</v>
      </c>
    </row>
    <row r="140" spans="2:10" ht="28.5" x14ac:dyDescent="0.25">
      <c r="B140" s="10" t="s">
        <v>200</v>
      </c>
      <c r="C140" s="17">
        <v>580.5</v>
      </c>
      <c r="D140" s="66">
        <v>846</v>
      </c>
      <c r="E140" s="66"/>
      <c r="F140" s="68" t="s">
        <v>201</v>
      </c>
      <c r="G140" s="68"/>
      <c r="H140" s="68"/>
      <c r="I140" s="15">
        <v>680.5</v>
      </c>
      <c r="J140" s="12">
        <v>986</v>
      </c>
    </row>
    <row r="141" spans="2:10" ht="28.5" x14ac:dyDescent="0.25">
      <c r="B141" s="10" t="s">
        <v>202</v>
      </c>
      <c r="C141" s="17">
        <v>583</v>
      </c>
      <c r="D141" s="66">
        <v>849.5</v>
      </c>
      <c r="E141" s="66"/>
      <c r="F141" s="68" t="s">
        <v>203</v>
      </c>
      <c r="G141" s="68"/>
      <c r="H141" s="68"/>
      <c r="I141" s="15">
        <v>683</v>
      </c>
      <c r="J141" s="12">
        <v>989.5</v>
      </c>
    </row>
    <row r="142" spans="2:10" ht="28.5" x14ac:dyDescent="0.25">
      <c r="B142" s="10" t="s">
        <v>204</v>
      </c>
      <c r="C142" s="17">
        <v>585.5</v>
      </c>
      <c r="D142" s="66">
        <v>853</v>
      </c>
      <c r="E142" s="66"/>
      <c r="F142" s="68" t="s">
        <v>205</v>
      </c>
      <c r="G142" s="68"/>
      <c r="H142" s="68"/>
      <c r="I142" s="15">
        <v>685.5</v>
      </c>
      <c r="J142" s="12">
        <v>993</v>
      </c>
    </row>
    <row r="143" spans="2:10" ht="28.5" x14ac:dyDescent="0.25">
      <c r="B143" s="10" t="s">
        <v>206</v>
      </c>
      <c r="C143" s="17">
        <v>588</v>
      </c>
      <c r="D143" s="66">
        <v>856.5</v>
      </c>
      <c r="E143" s="66"/>
      <c r="F143" s="68" t="s">
        <v>207</v>
      </c>
      <c r="G143" s="68"/>
      <c r="H143" s="68"/>
      <c r="I143" s="15">
        <v>688</v>
      </c>
      <c r="J143" s="12">
        <v>996.5</v>
      </c>
    </row>
    <row r="144" spans="2:10" ht="28.5" x14ac:dyDescent="0.25">
      <c r="B144" s="10" t="s">
        <v>208</v>
      </c>
      <c r="C144" s="17">
        <v>590.5</v>
      </c>
      <c r="D144" s="66">
        <v>860</v>
      </c>
      <c r="E144" s="66"/>
      <c r="F144" s="68" t="s">
        <v>209</v>
      </c>
      <c r="G144" s="68"/>
      <c r="H144" s="68"/>
      <c r="I144" s="15">
        <v>690.5</v>
      </c>
      <c r="J144" s="18">
        <v>1000</v>
      </c>
    </row>
    <row r="145" spans="2:10" ht="28.5" x14ac:dyDescent="0.25">
      <c r="B145" s="10" t="s">
        <v>210</v>
      </c>
      <c r="C145" s="17">
        <v>593</v>
      </c>
      <c r="D145" s="66">
        <v>863.5</v>
      </c>
      <c r="E145" s="66"/>
      <c r="F145" s="68" t="s">
        <v>211</v>
      </c>
      <c r="G145" s="68"/>
      <c r="H145" s="68"/>
      <c r="I145" s="15">
        <v>693</v>
      </c>
      <c r="J145" s="18">
        <v>1003.5</v>
      </c>
    </row>
    <row r="146" spans="2:10" ht="28.5" x14ac:dyDescent="0.25">
      <c r="B146" s="10" t="s">
        <v>212</v>
      </c>
      <c r="C146" s="17">
        <v>595.5</v>
      </c>
      <c r="D146" s="66">
        <v>867</v>
      </c>
      <c r="E146" s="66"/>
      <c r="F146" s="68" t="s">
        <v>213</v>
      </c>
      <c r="G146" s="68"/>
      <c r="H146" s="68"/>
      <c r="I146" s="15">
        <v>695.5</v>
      </c>
      <c r="J146" s="18">
        <v>1007</v>
      </c>
    </row>
    <row r="147" spans="2:10" ht="28.5" x14ac:dyDescent="0.25">
      <c r="B147" s="10" t="s">
        <v>214</v>
      </c>
      <c r="C147" s="17">
        <v>598</v>
      </c>
      <c r="D147" s="66">
        <v>870.5</v>
      </c>
      <c r="E147" s="66"/>
      <c r="F147" s="68" t="s">
        <v>215</v>
      </c>
      <c r="G147" s="68"/>
      <c r="H147" s="68"/>
      <c r="I147" s="15">
        <v>698</v>
      </c>
      <c r="J147" s="18">
        <v>1010.5</v>
      </c>
    </row>
    <row r="148" spans="2:10" ht="28.5" x14ac:dyDescent="0.25">
      <c r="B148" s="10" t="s">
        <v>216</v>
      </c>
      <c r="C148" s="17">
        <v>600.5</v>
      </c>
      <c r="D148" s="66">
        <v>874</v>
      </c>
      <c r="E148" s="66"/>
      <c r="F148" s="68" t="s">
        <v>217</v>
      </c>
      <c r="G148" s="68"/>
      <c r="H148" s="68"/>
      <c r="I148" s="15">
        <v>700.5</v>
      </c>
      <c r="J148" s="18">
        <v>1014</v>
      </c>
    </row>
    <row r="149" spans="2:10" ht="28.5" x14ac:dyDescent="0.25">
      <c r="B149" s="10" t="s">
        <v>218</v>
      </c>
      <c r="C149" s="17">
        <v>603</v>
      </c>
      <c r="D149" s="66">
        <v>877.5</v>
      </c>
      <c r="E149" s="66"/>
      <c r="F149" s="68" t="s">
        <v>219</v>
      </c>
      <c r="G149" s="68"/>
      <c r="H149" s="68"/>
      <c r="I149" s="15">
        <v>703</v>
      </c>
      <c r="J149" s="18">
        <v>1017.5</v>
      </c>
    </row>
    <row r="150" spans="2:10" ht="28.5" x14ac:dyDescent="0.25">
      <c r="B150" s="10" t="s">
        <v>220</v>
      </c>
      <c r="C150" s="17">
        <v>605.5</v>
      </c>
      <c r="D150" s="66">
        <v>881</v>
      </c>
      <c r="E150" s="66"/>
      <c r="F150" s="68" t="s">
        <v>221</v>
      </c>
      <c r="G150" s="68"/>
      <c r="H150" s="68"/>
      <c r="I150" s="15">
        <v>705.5</v>
      </c>
      <c r="J150" s="18">
        <v>1021</v>
      </c>
    </row>
    <row r="151" spans="2:10" ht="28.5" x14ac:dyDescent="0.25">
      <c r="B151" s="10" t="s">
        <v>222</v>
      </c>
      <c r="C151" s="17">
        <v>608</v>
      </c>
      <c r="D151" s="66">
        <v>884.5</v>
      </c>
      <c r="E151" s="66"/>
      <c r="F151" s="68" t="s">
        <v>223</v>
      </c>
      <c r="G151" s="68"/>
      <c r="H151" s="68"/>
      <c r="I151" s="15">
        <v>708</v>
      </c>
      <c r="J151" s="18">
        <v>1024.5</v>
      </c>
    </row>
    <row r="152" spans="2:10" ht="28.5" x14ac:dyDescent="0.25">
      <c r="B152" s="10" t="s">
        <v>224</v>
      </c>
      <c r="C152" s="17">
        <v>610.5</v>
      </c>
      <c r="D152" s="66">
        <v>888</v>
      </c>
      <c r="E152" s="66"/>
      <c r="F152" s="68" t="s">
        <v>225</v>
      </c>
      <c r="G152" s="68"/>
      <c r="H152" s="68"/>
      <c r="I152" s="15">
        <v>710.5</v>
      </c>
      <c r="J152" s="18">
        <v>1028</v>
      </c>
    </row>
    <row r="153" spans="2:10" ht="28.5" x14ac:dyDescent="0.25">
      <c r="B153" s="10" t="s">
        <v>226</v>
      </c>
      <c r="C153" s="17">
        <v>613</v>
      </c>
      <c r="D153" s="66">
        <v>891.5</v>
      </c>
      <c r="E153" s="66"/>
      <c r="F153" s="68" t="s">
        <v>227</v>
      </c>
      <c r="G153" s="68"/>
      <c r="H153" s="68"/>
      <c r="I153" s="15">
        <v>713</v>
      </c>
      <c r="J153" s="18">
        <v>1031.5</v>
      </c>
    </row>
    <row r="154" spans="2:10" ht="28.5" x14ac:dyDescent="0.25">
      <c r="B154" s="10" t="s">
        <v>228</v>
      </c>
      <c r="C154" s="17">
        <v>615.5</v>
      </c>
      <c r="D154" s="66">
        <v>895</v>
      </c>
      <c r="E154" s="66"/>
      <c r="F154" s="68" t="s">
        <v>229</v>
      </c>
      <c r="G154" s="68"/>
      <c r="H154" s="68"/>
      <c r="I154" s="15">
        <v>715.5</v>
      </c>
      <c r="J154" s="18">
        <v>1035</v>
      </c>
    </row>
    <row r="155" spans="2:10" ht="28.5" x14ac:dyDescent="0.25">
      <c r="B155" s="10" t="s">
        <v>230</v>
      </c>
      <c r="C155" s="17">
        <v>618</v>
      </c>
      <c r="D155" s="66">
        <v>898.5</v>
      </c>
      <c r="E155" s="66"/>
      <c r="F155" s="68" t="s">
        <v>231</v>
      </c>
      <c r="G155" s="68"/>
      <c r="H155" s="68"/>
      <c r="I155" s="15">
        <v>718</v>
      </c>
      <c r="J155" s="18">
        <v>1038.5</v>
      </c>
    </row>
    <row r="156" spans="2:10" ht="28.5" x14ac:dyDescent="0.25">
      <c r="B156" s="10" t="s">
        <v>232</v>
      </c>
      <c r="C156" s="17">
        <v>620.5</v>
      </c>
      <c r="D156" s="66">
        <v>902</v>
      </c>
      <c r="E156" s="66"/>
      <c r="F156" s="68" t="s">
        <v>233</v>
      </c>
      <c r="G156" s="68"/>
      <c r="H156" s="68"/>
      <c r="I156" s="15">
        <v>720.5</v>
      </c>
      <c r="J156" s="18">
        <v>1042</v>
      </c>
    </row>
    <row r="157" spans="2:10" ht="28.5" x14ac:dyDescent="0.25">
      <c r="B157" s="10" t="s">
        <v>234</v>
      </c>
      <c r="C157" s="17">
        <v>623</v>
      </c>
      <c r="D157" s="66">
        <v>905.5</v>
      </c>
      <c r="E157" s="66"/>
      <c r="F157" s="68" t="s">
        <v>235</v>
      </c>
      <c r="G157" s="68"/>
      <c r="H157" s="68"/>
      <c r="I157" s="15">
        <v>723</v>
      </c>
      <c r="J157" s="18">
        <v>1045.5</v>
      </c>
    </row>
    <row r="158" spans="2:10" ht="28.5" x14ac:dyDescent="0.25">
      <c r="B158" s="10" t="s">
        <v>236</v>
      </c>
      <c r="C158" s="17">
        <v>625.5</v>
      </c>
      <c r="D158" s="66">
        <v>909</v>
      </c>
      <c r="E158" s="66"/>
      <c r="F158" s="68" t="s">
        <v>237</v>
      </c>
      <c r="G158" s="68"/>
      <c r="H158" s="68"/>
      <c r="I158" s="15">
        <v>725.5</v>
      </c>
      <c r="J158" s="18">
        <v>1049</v>
      </c>
    </row>
    <row r="159" spans="2:10" ht="28.5" x14ac:dyDescent="0.25">
      <c r="B159" s="10" t="s">
        <v>238</v>
      </c>
      <c r="C159" s="17">
        <v>628</v>
      </c>
      <c r="D159" s="66">
        <v>912.5</v>
      </c>
      <c r="E159" s="66"/>
      <c r="F159" s="68" t="s">
        <v>239</v>
      </c>
      <c r="G159" s="68"/>
      <c r="H159" s="68"/>
      <c r="I159" s="15">
        <v>728</v>
      </c>
      <c r="J159" s="18">
        <v>1052.5</v>
      </c>
    </row>
    <row r="160" spans="2:10" ht="28.5" x14ac:dyDescent="0.25">
      <c r="B160" s="10" t="s">
        <v>240</v>
      </c>
      <c r="C160" s="17">
        <v>630.5</v>
      </c>
      <c r="D160" s="66">
        <v>916</v>
      </c>
      <c r="E160" s="66"/>
      <c r="F160" s="68" t="s">
        <v>241</v>
      </c>
      <c r="G160" s="68"/>
      <c r="H160" s="68"/>
      <c r="I160" s="15">
        <v>730.5</v>
      </c>
      <c r="J160" s="18">
        <v>1056</v>
      </c>
    </row>
    <row r="161" spans="2:10" ht="28.5" x14ac:dyDescent="0.25">
      <c r="B161" s="10" t="s">
        <v>242</v>
      </c>
      <c r="C161" s="17">
        <v>633</v>
      </c>
      <c r="D161" s="66">
        <v>919.5</v>
      </c>
      <c r="E161" s="66"/>
      <c r="F161" s="68" t="s">
        <v>243</v>
      </c>
      <c r="G161" s="68"/>
      <c r="H161" s="68"/>
      <c r="I161" s="15">
        <v>733</v>
      </c>
      <c r="J161" s="18">
        <v>1059.5</v>
      </c>
    </row>
    <row r="162" spans="2:10" ht="28.5" x14ac:dyDescent="0.25">
      <c r="B162" s="10" t="s">
        <v>244</v>
      </c>
      <c r="C162" s="17">
        <v>635.5</v>
      </c>
      <c r="D162" s="66">
        <v>923</v>
      </c>
      <c r="E162" s="66"/>
      <c r="F162" s="68" t="s">
        <v>245</v>
      </c>
      <c r="G162" s="68"/>
      <c r="H162" s="68"/>
      <c r="I162" s="15">
        <v>735.5</v>
      </c>
      <c r="J162" s="18">
        <v>1063</v>
      </c>
    </row>
    <row r="163" spans="2:10" ht="28.5" x14ac:dyDescent="0.25">
      <c r="B163" s="10" t="s">
        <v>246</v>
      </c>
      <c r="C163" s="17">
        <v>638</v>
      </c>
      <c r="D163" s="66">
        <v>926.5</v>
      </c>
      <c r="E163" s="66"/>
      <c r="F163" s="68" t="s">
        <v>247</v>
      </c>
      <c r="G163" s="68"/>
      <c r="H163" s="68"/>
      <c r="I163" s="15">
        <v>738</v>
      </c>
      <c r="J163" s="18">
        <v>1066.5</v>
      </c>
    </row>
    <row r="164" spans="2:10" ht="28.5" x14ac:dyDescent="0.25">
      <c r="B164" s="10" t="s">
        <v>248</v>
      </c>
      <c r="C164" s="17">
        <v>640.5</v>
      </c>
      <c r="D164" s="66">
        <v>930</v>
      </c>
      <c r="E164" s="66"/>
      <c r="F164" s="68" t="s">
        <v>249</v>
      </c>
      <c r="G164" s="68"/>
      <c r="H164" s="68"/>
      <c r="I164" s="15">
        <v>740.5</v>
      </c>
      <c r="J164" s="18">
        <v>1070</v>
      </c>
    </row>
    <row r="165" spans="2:10" ht="28.5" x14ac:dyDescent="0.25">
      <c r="B165" s="10" t="s">
        <v>250</v>
      </c>
      <c r="C165" s="17">
        <v>643</v>
      </c>
      <c r="D165" s="66">
        <v>933.5</v>
      </c>
      <c r="E165" s="66"/>
      <c r="F165" s="68" t="s">
        <v>251</v>
      </c>
      <c r="G165" s="68"/>
      <c r="H165" s="68"/>
      <c r="I165" s="15">
        <v>743</v>
      </c>
      <c r="J165" s="18">
        <v>1073.5</v>
      </c>
    </row>
    <row r="166" spans="2:10" ht="28.5" x14ac:dyDescent="0.25">
      <c r="B166" s="10" t="s">
        <v>252</v>
      </c>
      <c r="C166" s="17">
        <v>645.5</v>
      </c>
      <c r="D166" s="66">
        <v>937</v>
      </c>
      <c r="E166" s="66"/>
      <c r="F166" s="68" t="s">
        <v>253</v>
      </c>
      <c r="G166" s="68"/>
      <c r="H166" s="68"/>
      <c r="I166" s="15">
        <v>745.5</v>
      </c>
      <c r="J166" s="18">
        <v>1077</v>
      </c>
    </row>
    <row r="167" spans="2:10" ht="28.5" x14ac:dyDescent="0.25">
      <c r="B167" s="10" t="s">
        <v>254</v>
      </c>
      <c r="C167" s="17">
        <v>648</v>
      </c>
      <c r="D167" s="66">
        <v>940.5</v>
      </c>
      <c r="E167" s="66"/>
      <c r="F167" s="68" t="s">
        <v>255</v>
      </c>
      <c r="G167" s="68"/>
      <c r="H167" s="68"/>
      <c r="I167" s="15">
        <v>748</v>
      </c>
      <c r="J167" s="18">
        <v>1080.5</v>
      </c>
    </row>
    <row r="168" spans="2:10" ht="28.5" x14ac:dyDescent="0.25">
      <c r="B168" s="10" t="s">
        <v>256</v>
      </c>
      <c r="C168" s="17">
        <v>650.5</v>
      </c>
      <c r="D168" s="66">
        <v>944</v>
      </c>
      <c r="E168" s="66"/>
      <c r="F168" s="68" t="s">
        <v>257</v>
      </c>
      <c r="G168" s="68"/>
      <c r="H168" s="68"/>
      <c r="I168" s="15">
        <v>750.5</v>
      </c>
      <c r="J168" s="18">
        <v>1084</v>
      </c>
    </row>
    <row r="169" spans="2:10" ht="28.5" x14ac:dyDescent="0.25">
      <c r="B169" s="10" t="s">
        <v>258</v>
      </c>
      <c r="C169" s="17">
        <v>653</v>
      </c>
      <c r="D169" s="66">
        <v>947.5</v>
      </c>
      <c r="E169" s="66"/>
      <c r="F169" s="68" t="s">
        <v>259</v>
      </c>
      <c r="G169" s="68"/>
      <c r="H169" s="68"/>
      <c r="I169" s="15">
        <v>753</v>
      </c>
      <c r="J169" s="18">
        <v>1087.5</v>
      </c>
    </row>
    <row r="170" spans="2:10" ht="28.5" x14ac:dyDescent="0.25">
      <c r="B170" s="10" t="s">
        <v>260</v>
      </c>
      <c r="C170" s="17">
        <v>655.5</v>
      </c>
      <c r="D170" s="66">
        <v>951</v>
      </c>
      <c r="E170" s="66"/>
      <c r="F170" s="68" t="s">
        <v>261</v>
      </c>
      <c r="G170" s="68"/>
      <c r="H170" s="68"/>
      <c r="I170" s="15">
        <v>755.5</v>
      </c>
      <c r="J170" s="18">
        <v>1091</v>
      </c>
    </row>
    <row r="171" spans="2:10" ht="28.5" x14ac:dyDescent="0.25">
      <c r="B171" s="10" t="s">
        <v>262</v>
      </c>
      <c r="C171" s="17">
        <v>658</v>
      </c>
      <c r="D171" s="66">
        <v>954.5</v>
      </c>
      <c r="E171" s="66"/>
      <c r="F171" s="68" t="s">
        <v>263</v>
      </c>
      <c r="G171" s="68"/>
      <c r="H171" s="68"/>
      <c r="I171" s="15">
        <v>758</v>
      </c>
      <c r="J171" s="18">
        <v>1094.5</v>
      </c>
    </row>
    <row r="172" spans="2:10" ht="28.5" x14ac:dyDescent="0.25">
      <c r="B172" s="5" t="s">
        <v>19</v>
      </c>
      <c r="C172" s="72" t="s">
        <v>20</v>
      </c>
      <c r="D172" s="72"/>
      <c r="E172" s="72" t="s">
        <v>21</v>
      </c>
      <c r="F172" s="72"/>
      <c r="G172" s="72" t="s">
        <v>19</v>
      </c>
      <c r="H172" s="72"/>
      <c r="I172" s="6" t="s">
        <v>20</v>
      </c>
      <c r="J172" s="6" t="s">
        <v>21</v>
      </c>
    </row>
    <row r="173" spans="2:10" ht="28.5" x14ac:dyDescent="0.25">
      <c r="B173" s="7" t="s">
        <v>264</v>
      </c>
      <c r="C173" s="69">
        <v>760.5</v>
      </c>
      <c r="D173" s="69"/>
      <c r="E173" s="70">
        <v>1098</v>
      </c>
      <c r="F173" s="70"/>
      <c r="G173" s="71" t="s">
        <v>265</v>
      </c>
      <c r="H173" s="71"/>
      <c r="I173" s="14">
        <v>860.5</v>
      </c>
      <c r="J173" s="19">
        <v>1238</v>
      </c>
    </row>
    <row r="174" spans="2:10" ht="28.5" x14ac:dyDescent="0.25">
      <c r="B174" s="10" t="s">
        <v>266</v>
      </c>
      <c r="C174" s="66">
        <v>763</v>
      </c>
      <c r="D174" s="66"/>
      <c r="E174" s="67">
        <v>1101.5</v>
      </c>
      <c r="F174" s="67"/>
      <c r="G174" s="68" t="s">
        <v>267</v>
      </c>
      <c r="H174" s="68"/>
      <c r="I174" s="15">
        <v>863</v>
      </c>
      <c r="J174" s="20">
        <v>1241.5</v>
      </c>
    </row>
    <row r="175" spans="2:10" ht="28.5" x14ac:dyDescent="0.25">
      <c r="B175" s="10" t="s">
        <v>268</v>
      </c>
      <c r="C175" s="66">
        <v>765.5</v>
      </c>
      <c r="D175" s="66"/>
      <c r="E175" s="67">
        <v>1105</v>
      </c>
      <c r="F175" s="67"/>
      <c r="G175" s="68" t="s">
        <v>269</v>
      </c>
      <c r="H175" s="68"/>
      <c r="I175" s="15">
        <v>865.5</v>
      </c>
      <c r="J175" s="20">
        <v>1245</v>
      </c>
    </row>
    <row r="176" spans="2:10" ht="28.5" x14ac:dyDescent="0.25">
      <c r="B176" s="10" t="s">
        <v>270</v>
      </c>
      <c r="C176" s="66">
        <v>768</v>
      </c>
      <c r="D176" s="66"/>
      <c r="E176" s="67">
        <v>1108.5</v>
      </c>
      <c r="F176" s="67"/>
      <c r="G176" s="68" t="s">
        <v>271</v>
      </c>
      <c r="H176" s="68"/>
      <c r="I176" s="15">
        <v>868</v>
      </c>
      <c r="J176" s="20">
        <v>1248.5</v>
      </c>
    </row>
    <row r="177" spans="2:10" ht="28.5" x14ac:dyDescent="0.25">
      <c r="B177" s="10" t="s">
        <v>272</v>
      </c>
      <c r="C177" s="66">
        <v>770.5</v>
      </c>
      <c r="D177" s="66"/>
      <c r="E177" s="67">
        <v>1112</v>
      </c>
      <c r="F177" s="67"/>
      <c r="G177" s="68" t="s">
        <v>273</v>
      </c>
      <c r="H177" s="68"/>
      <c r="I177" s="15">
        <v>870.5</v>
      </c>
      <c r="J177" s="20">
        <v>1252</v>
      </c>
    </row>
    <row r="178" spans="2:10" ht="28.5" x14ac:dyDescent="0.25">
      <c r="B178" s="10" t="s">
        <v>274</v>
      </c>
      <c r="C178" s="66">
        <v>773</v>
      </c>
      <c r="D178" s="66"/>
      <c r="E178" s="67">
        <v>1115.5</v>
      </c>
      <c r="F178" s="67"/>
      <c r="G178" s="68" t="s">
        <v>275</v>
      </c>
      <c r="H178" s="68"/>
      <c r="I178" s="15">
        <v>873</v>
      </c>
      <c r="J178" s="20">
        <v>1255.5</v>
      </c>
    </row>
    <row r="179" spans="2:10" ht="28.5" x14ac:dyDescent="0.25">
      <c r="B179" s="10" t="s">
        <v>276</v>
      </c>
      <c r="C179" s="66">
        <v>775.5</v>
      </c>
      <c r="D179" s="66"/>
      <c r="E179" s="67">
        <v>1119</v>
      </c>
      <c r="F179" s="67"/>
      <c r="G179" s="68" t="s">
        <v>277</v>
      </c>
      <c r="H179" s="68"/>
      <c r="I179" s="15">
        <v>875</v>
      </c>
      <c r="J179" s="20">
        <v>1259</v>
      </c>
    </row>
    <row r="180" spans="2:10" ht="28.5" x14ac:dyDescent="0.25">
      <c r="B180" s="10" t="s">
        <v>278</v>
      </c>
      <c r="C180" s="66">
        <v>778</v>
      </c>
      <c r="D180" s="66"/>
      <c r="E180" s="67">
        <v>1122.5</v>
      </c>
      <c r="F180" s="67"/>
      <c r="G180" s="68" t="s">
        <v>279</v>
      </c>
      <c r="H180" s="68"/>
      <c r="I180" s="15">
        <v>878</v>
      </c>
      <c r="J180" s="20">
        <v>1262.5</v>
      </c>
    </row>
    <row r="181" spans="2:10" ht="28.5" x14ac:dyDescent="0.25">
      <c r="B181" s="10" t="s">
        <v>280</v>
      </c>
      <c r="C181" s="66">
        <v>780.5</v>
      </c>
      <c r="D181" s="66"/>
      <c r="E181" s="67">
        <v>1126</v>
      </c>
      <c r="F181" s="67"/>
      <c r="G181" s="68" t="s">
        <v>281</v>
      </c>
      <c r="H181" s="68"/>
      <c r="I181" s="15">
        <v>880.5</v>
      </c>
      <c r="J181" s="20">
        <v>1266</v>
      </c>
    </row>
    <row r="182" spans="2:10" ht="28.5" x14ac:dyDescent="0.25">
      <c r="B182" s="10" t="s">
        <v>282</v>
      </c>
      <c r="C182" s="66">
        <v>783</v>
      </c>
      <c r="D182" s="66"/>
      <c r="E182" s="67">
        <v>1129.5</v>
      </c>
      <c r="F182" s="67"/>
      <c r="G182" s="68" t="s">
        <v>283</v>
      </c>
      <c r="H182" s="68"/>
      <c r="I182" s="15">
        <v>883</v>
      </c>
      <c r="J182" s="20">
        <v>1269.5</v>
      </c>
    </row>
    <row r="183" spans="2:10" ht="28.5" x14ac:dyDescent="0.25">
      <c r="B183" s="10" t="s">
        <v>284</v>
      </c>
      <c r="C183" s="66">
        <v>785.5</v>
      </c>
      <c r="D183" s="66"/>
      <c r="E183" s="67">
        <v>1133</v>
      </c>
      <c r="F183" s="67"/>
      <c r="G183" s="68" t="s">
        <v>285</v>
      </c>
      <c r="H183" s="68"/>
      <c r="I183" s="15">
        <v>885.5</v>
      </c>
      <c r="J183" s="20">
        <v>1273</v>
      </c>
    </row>
    <row r="184" spans="2:10" ht="28.5" x14ac:dyDescent="0.25">
      <c r="B184" s="10" t="s">
        <v>286</v>
      </c>
      <c r="C184" s="66">
        <v>788</v>
      </c>
      <c r="D184" s="66"/>
      <c r="E184" s="67">
        <v>1136.5</v>
      </c>
      <c r="F184" s="67"/>
      <c r="G184" s="68" t="s">
        <v>287</v>
      </c>
      <c r="H184" s="68"/>
      <c r="I184" s="15">
        <v>888</v>
      </c>
      <c r="J184" s="20">
        <v>1273.5</v>
      </c>
    </row>
    <row r="185" spans="2:10" ht="28.5" x14ac:dyDescent="0.25">
      <c r="B185" s="10" t="s">
        <v>288</v>
      </c>
      <c r="C185" s="66">
        <v>790.5</v>
      </c>
      <c r="D185" s="66"/>
      <c r="E185" s="67">
        <v>1140</v>
      </c>
      <c r="F185" s="67"/>
      <c r="G185" s="68" t="s">
        <v>289</v>
      </c>
      <c r="H185" s="68"/>
      <c r="I185" s="15">
        <v>890.5</v>
      </c>
      <c r="J185" s="20">
        <v>1280</v>
      </c>
    </row>
    <row r="186" spans="2:10" ht="28.5" x14ac:dyDescent="0.25">
      <c r="B186" s="10" t="s">
        <v>290</v>
      </c>
      <c r="C186" s="66">
        <v>793</v>
      </c>
      <c r="D186" s="66"/>
      <c r="E186" s="67">
        <v>1143.5</v>
      </c>
      <c r="F186" s="67"/>
      <c r="G186" s="68" t="s">
        <v>291</v>
      </c>
      <c r="H186" s="68"/>
      <c r="I186" s="15">
        <v>893</v>
      </c>
      <c r="J186" s="20">
        <v>1283.5</v>
      </c>
    </row>
    <row r="187" spans="2:10" ht="28.5" x14ac:dyDescent="0.25">
      <c r="B187" s="10" t="s">
        <v>292</v>
      </c>
      <c r="C187" s="66">
        <v>795.5</v>
      </c>
      <c r="D187" s="66"/>
      <c r="E187" s="67">
        <v>1147</v>
      </c>
      <c r="F187" s="67"/>
      <c r="G187" s="68" t="s">
        <v>293</v>
      </c>
      <c r="H187" s="68"/>
      <c r="I187" s="15">
        <v>895.5</v>
      </c>
      <c r="J187" s="20">
        <v>1287</v>
      </c>
    </row>
    <row r="188" spans="2:10" ht="28.5" x14ac:dyDescent="0.25">
      <c r="B188" s="10" t="s">
        <v>294</v>
      </c>
      <c r="C188" s="66">
        <v>798</v>
      </c>
      <c r="D188" s="66"/>
      <c r="E188" s="67">
        <v>1150.5</v>
      </c>
      <c r="F188" s="67"/>
      <c r="G188" s="68" t="s">
        <v>295</v>
      </c>
      <c r="H188" s="68"/>
      <c r="I188" s="15">
        <v>898</v>
      </c>
      <c r="J188" s="20">
        <v>1290.5</v>
      </c>
    </row>
    <row r="189" spans="2:10" ht="28.5" x14ac:dyDescent="0.25">
      <c r="B189" s="10" t="s">
        <v>296</v>
      </c>
      <c r="C189" s="66">
        <v>800.5</v>
      </c>
      <c r="D189" s="66"/>
      <c r="E189" s="67">
        <v>1154</v>
      </c>
      <c r="F189" s="67"/>
      <c r="G189" s="68" t="s">
        <v>297</v>
      </c>
      <c r="H189" s="68"/>
      <c r="I189" s="15">
        <v>900.5</v>
      </c>
      <c r="J189" s="20">
        <v>1294</v>
      </c>
    </row>
    <row r="190" spans="2:10" ht="28.5" x14ac:dyDescent="0.25">
      <c r="B190" s="10" t="s">
        <v>298</v>
      </c>
      <c r="C190" s="66">
        <v>803</v>
      </c>
      <c r="D190" s="66"/>
      <c r="E190" s="67">
        <v>1157.5</v>
      </c>
      <c r="F190" s="67"/>
      <c r="G190" s="68" t="s">
        <v>299</v>
      </c>
      <c r="H190" s="68"/>
      <c r="I190" s="15">
        <v>903</v>
      </c>
      <c r="J190" s="20">
        <v>1297.5</v>
      </c>
    </row>
    <row r="191" spans="2:10" ht="28.5" x14ac:dyDescent="0.25">
      <c r="B191" s="10" t="s">
        <v>300</v>
      </c>
      <c r="C191" s="66">
        <v>805.5</v>
      </c>
      <c r="D191" s="66"/>
      <c r="E191" s="67">
        <v>1161</v>
      </c>
      <c r="F191" s="67"/>
      <c r="G191" s="68" t="s">
        <v>301</v>
      </c>
      <c r="H191" s="68"/>
      <c r="I191" s="15">
        <v>905.5</v>
      </c>
      <c r="J191" s="20">
        <v>1301</v>
      </c>
    </row>
    <row r="192" spans="2:10" ht="28.5" x14ac:dyDescent="0.25">
      <c r="B192" s="10" t="s">
        <v>302</v>
      </c>
      <c r="C192" s="66">
        <v>808</v>
      </c>
      <c r="D192" s="66"/>
      <c r="E192" s="67">
        <v>1164.5</v>
      </c>
      <c r="F192" s="67"/>
      <c r="G192" s="68" t="s">
        <v>303</v>
      </c>
      <c r="H192" s="68"/>
      <c r="I192" s="15">
        <v>908</v>
      </c>
      <c r="J192" s="20">
        <v>1304.5</v>
      </c>
    </row>
    <row r="193" spans="2:10" ht="28.5" x14ac:dyDescent="0.25">
      <c r="B193" s="10" t="s">
        <v>304</v>
      </c>
      <c r="C193" s="66">
        <v>810.5</v>
      </c>
      <c r="D193" s="66"/>
      <c r="E193" s="67">
        <v>1168</v>
      </c>
      <c r="F193" s="67"/>
      <c r="G193" s="68" t="s">
        <v>305</v>
      </c>
      <c r="H193" s="68"/>
      <c r="I193" s="15">
        <v>910.5</v>
      </c>
      <c r="J193" s="20">
        <v>1308</v>
      </c>
    </row>
    <row r="194" spans="2:10" ht="28.5" x14ac:dyDescent="0.25">
      <c r="B194" s="10" t="s">
        <v>306</v>
      </c>
      <c r="C194" s="66">
        <v>813</v>
      </c>
      <c r="D194" s="66"/>
      <c r="E194" s="67">
        <v>1171.5</v>
      </c>
      <c r="F194" s="67"/>
      <c r="G194" s="68" t="s">
        <v>307</v>
      </c>
      <c r="H194" s="68"/>
      <c r="I194" s="15">
        <v>913</v>
      </c>
      <c r="J194" s="20">
        <v>1311.5</v>
      </c>
    </row>
    <row r="195" spans="2:10" ht="28.5" x14ac:dyDescent="0.25">
      <c r="B195" s="10" t="s">
        <v>308</v>
      </c>
      <c r="C195" s="66">
        <v>815.5</v>
      </c>
      <c r="D195" s="66"/>
      <c r="E195" s="67">
        <v>1175</v>
      </c>
      <c r="F195" s="67"/>
      <c r="G195" s="68" t="s">
        <v>309</v>
      </c>
      <c r="H195" s="68"/>
      <c r="I195" s="15">
        <v>915.5</v>
      </c>
      <c r="J195" s="20">
        <v>1315</v>
      </c>
    </row>
    <row r="196" spans="2:10" ht="28.5" x14ac:dyDescent="0.25">
      <c r="B196" s="10" t="s">
        <v>310</v>
      </c>
      <c r="C196" s="66">
        <v>818</v>
      </c>
      <c r="D196" s="66"/>
      <c r="E196" s="67">
        <v>1178.5</v>
      </c>
      <c r="F196" s="67"/>
      <c r="G196" s="68" t="s">
        <v>311</v>
      </c>
      <c r="H196" s="68"/>
      <c r="I196" s="15">
        <v>918</v>
      </c>
      <c r="J196" s="20">
        <v>1318.5</v>
      </c>
    </row>
    <row r="197" spans="2:10" ht="28.5" x14ac:dyDescent="0.25">
      <c r="B197" s="10" t="s">
        <v>312</v>
      </c>
      <c r="C197" s="66">
        <v>820.5</v>
      </c>
      <c r="D197" s="66"/>
      <c r="E197" s="67">
        <v>1182</v>
      </c>
      <c r="F197" s="67"/>
      <c r="G197" s="68" t="s">
        <v>313</v>
      </c>
      <c r="H197" s="68"/>
      <c r="I197" s="15">
        <v>920.5</v>
      </c>
      <c r="J197" s="20">
        <v>1322</v>
      </c>
    </row>
    <row r="198" spans="2:10" ht="28.5" x14ac:dyDescent="0.25">
      <c r="B198" s="10" t="s">
        <v>314</v>
      </c>
      <c r="C198" s="66">
        <v>823</v>
      </c>
      <c r="D198" s="66"/>
      <c r="E198" s="67">
        <v>1185.5</v>
      </c>
      <c r="F198" s="67"/>
      <c r="G198" s="68" t="s">
        <v>315</v>
      </c>
      <c r="H198" s="68"/>
      <c r="I198" s="15">
        <v>923</v>
      </c>
      <c r="J198" s="20">
        <v>1325.5</v>
      </c>
    </row>
    <row r="199" spans="2:10" ht="28.5" x14ac:dyDescent="0.25">
      <c r="B199" s="10" t="s">
        <v>316</v>
      </c>
      <c r="C199" s="66">
        <v>825.5</v>
      </c>
      <c r="D199" s="66"/>
      <c r="E199" s="67">
        <v>1189</v>
      </c>
      <c r="F199" s="67"/>
      <c r="G199" s="68" t="s">
        <v>317</v>
      </c>
      <c r="H199" s="68"/>
      <c r="I199" s="15">
        <v>925.5</v>
      </c>
      <c r="J199" s="20">
        <v>1329</v>
      </c>
    </row>
    <row r="200" spans="2:10" ht="28.5" x14ac:dyDescent="0.25">
      <c r="B200" s="10" t="s">
        <v>318</v>
      </c>
      <c r="C200" s="66">
        <v>828</v>
      </c>
      <c r="D200" s="66"/>
      <c r="E200" s="67">
        <v>1192.5</v>
      </c>
      <c r="F200" s="67"/>
      <c r="G200" s="68" t="s">
        <v>319</v>
      </c>
      <c r="H200" s="68"/>
      <c r="I200" s="15">
        <v>928</v>
      </c>
      <c r="J200" s="20">
        <v>1332.5</v>
      </c>
    </row>
    <row r="201" spans="2:10" ht="28.5" x14ac:dyDescent="0.25">
      <c r="B201" s="10" t="s">
        <v>320</v>
      </c>
      <c r="C201" s="66">
        <v>830.5</v>
      </c>
      <c r="D201" s="66"/>
      <c r="E201" s="67">
        <v>1196</v>
      </c>
      <c r="F201" s="67"/>
      <c r="G201" s="68" t="s">
        <v>321</v>
      </c>
      <c r="H201" s="68"/>
      <c r="I201" s="15">
        <v>930.5</v>
      </c>
      <c r="J201" s="20">
        <v>1336</v>
      </c>
    </row>
    <row r="202" spans="2:10" ht="28.5" x14ac:dyDescent="0.25">
      <c r="B202" s="10" t="s">
        <v>322</v>
      </c>
      <c r="C202" s="66">
        <v>833</v>
      </c>
      <c r="D202" s="66"/>
      <c r="E202" s="67">
        <v>1199.5</v>
      </c>
      <c r="F202" s="67"/>
      <c r="G202" s="68" t="s">
        <v>323</v>
      </c>
      <c r="H202" s="68"/>
      <c r="I202" s="15">
        <v>933</v>
      </c>
      <c r="J202" s="20">
        <v>1339.5</v>
      </c>
    </row>
    <row r="203" spans="2:10" ht="28.5" x14ac:dyDescent="0.25">
      <c r="B203" s="10" t="s">
        <v>324</v>
      </c>
      <c r="C203" s="66">
        <v>835.5</v>
      </c>
      <c r="D203" s="66"/>
      <c r="E203" s="67">
        <v>1203</v>
      </c>
      <c r="F203" s="67"/>
      <c r="G203" s="68" t="s">
        <v>325</v>
      </c>
      <c r="H203" s="68"/>
      <c r="I203" s="15">
        <v>935.5</v>
      </c>
      <c r="J203" s="20">
        <v>1343</v>
      </c>
    </row>
    <row r="204" spans="2:10" ht="28.5" x14ac:dyDescent="0.25">
      <c r="B204" s="10" t="s">
        <v>326</v>
      </c>
      <c r="C204" s="66">
        <v>838</v>
      </c>
      <c r="D204" s="66"/>
      <c r="E204" s="67">
        <v>1206.5</v>
      </c>
      <c r="F204" s="67"/>
      <c r="G204" s="68" t="s">
        <v>327</v>
      </c>
      <c r="H204" s="68"/>
      <c r="I204" s="15">
        <v>938</v>
      </c>
      <c r="J204" s="20">
        <v>1346.5</v>
      </c>
    </row>
    <row r="205" spans="2:10" ht="28.5" x14ac:dyDescent="0.25">
      <c r="B205" s="10" t="s">
        <v>328</v>
      </c>
      <c r="C205" s="66">
        <v>840.5</v>
      </c>
      <c r="D205" s="66"/>
      <c r="E205" s="67">
        <v>1210</v>
      </c>
      <c r="F205" s="67"/>
      <c r="G205" s="68" t="s">
        <v>329</v>
      </c>
      <c r="H205" s="68"/>
      <c r="I205" s="15">
        <v>940.5</v>
      </c>
      <c r="J205" s="20">
        <v>1350</v>
      </c>
    </row>
    <row r="206" spans="2:10" ht="28.5" x14ac:dyDescent="0.25">
      <c r="B206" s="10" t="s">
        <v>330</v>
      </c>
      <c r="C206" s="66">
        <v>843</v>
      </c>
      <c r="D206" s="66"/>
      <c r="E206" s="67">
        <v>1213.5</v>
      </c>
      <c r="F206" s="67"/>
      <c r="G206" s="68" t="s">
        <v>331</v>
      </c>
      <c r="H206" s="68"/>
      <c r="I206" s="15">
        <v>943</v>
      </c>
      <c r="J206" s="20">
        <v>1353.5</v>
      </c>
    </row>
    <row r="207" spans="2:10" ht="28.5" x14ac:dyDescent="0.25">
      <c r="B207" s="10" t="s">
        <v>332</v>
      </c>
      <c r="C207" s="66">
        <v>845.5</v>
      </c>
      <c r="D207" s="66"/>
      <c r="E207" s="67">
        <v>1217</v>
      </c>
      <c r="F207" s="67"/>
      <c r="G207" s="68" t="s">
        <v>333</v>
      </c>
      <c r="H207" s="68"/>
      <c r="I207" s="15">
        <v>945.5</v>
      </c>
      <c r="J207" s="20">
        <v>1357</v>
      </c>
    </row>
    <row r="208" spans="2:10" ht="28.5" x14ac:dyDescent="0.25">
      <c r="B208" s="10" t="s">
        <v>334</v>
      </c>
      <c r="C208" s="66">
        <v>848</v>
      </c>
      <c r="D208" s="66"/>
      <c r="E208" s="67">
        <v>1220.5</v>
      </c>
      <c r="F208" s="67"/>
      <c r="G208" s="68" t="s">
        <v>335</v>
      </c>
      <c r="H208" s="68"/>
      <c r="I208" s="15">
        <v>948</v>
      </c>
      <c r="J208" s="20">
        <v>1360.5</v>
      </c>
    </row>
    <row r="209" spans="2:10" ht="28.5" x14ac:dyDescent="0.25">
      <c r="B209" s="10" t="s">
        <v>336</v>
      </c>
      <c r="C209" s="66">
        <v>850.5</v>
      </c>
      <c r="D209" s="66"/>
      <c r="E209" s="67">
        <v>1224</v>
      </c>
      <c r="F209" s="67"/>
      <c r="G209" s="68" t="s">
        <v>337</v>
      </c>
      <c r="H209" s="68"/>
      <c r="I209" s="15">
        <v>950.5</v>
      </c>
      <c r="J209" s="20">
        <v>1364</v>
      </c>
    </row>
    <row r="210" spans="2:10" ht="28.5" x14ac:dyDescent="0.25">
      <c r="B210" s="10" t="s">
        <v>338</v>
      </c>
      <c r="C210" s="66">
        <v>853</v>
      </c>
      <c r="D210" s="66"/>
      <c r="E210" s="67">
        <v>1227.5</v>
      </c>
      <c r="F210" s="67"/>
      <c r="G210" s="68" t="s">
        <v>339</v>
      </c>
      <c r="H210" s="68"/>
      <c r="I210" s="15">
        <v>953</v>
      </c>
      <c r="J210" s="20">
        <v>1367.5</v>
      </c>
    </row>
    <row r="211" spans="2:10" ht="28.5" x14ac:dyDescent="0.25">
      <c r="B211" s="10" t="s">
        <v>340</v>
      </c>
      <c r="C211" s="66">
        <v>855.5</v>
      </c>
      <c r="D211" s="66"/>
      <c r="E211" s="67">
        <v>1231</v>
      </c>
      <c r="F211" s="67"/>
      <c r="G211" s="68" t="s">
        <v>341</v>
      </c>
      <c r="H211" s="68"/>
      <c r="I211" s="15">
        <v>955.5</v>
      </c>
      <c r="J211" s="20">
        <v>1371</v>
      </c>
    </row>
    <row r="212" spans="2:10" ht="28.5" x14ac:dyDescent="0.25">
      <c r="B212" s="10" t="s">
        <v>342</v>
      </c>
      <c r="C212" s="66">
        <v>858</v>
      </c>
      <c r="D212" s="66"/>
      <c r="E212" s="67">
        <v>1234.5</v>
      </c>
      <c r="F212" s="67"/>
      <c r="G212" s="68" t="s">
        <v>343</v>
      </c>
      <c r="H212" s="68"/>
      <c r="I212" s="15">
        <v>958</v>
      </c>
      <c r="J212" s="20">
        <v>1374.5</v>
      </c>
    </row>
  </sheetData>
  <sheetProtection selectLockedCells="1" selectUnlockedCells="1"/>
  <mergeCells count="469">
    <mergeCell ref="C45:D45"/>
    <mergeCell ref="E45:F45"/>
    <mergeCell ref="H45:I45"/>
    <mergeCell ref="C46:D46"/>
    <mergeCell ref="E46:F46"/>
    <mergeCell ref="H46:I46"/>
    <mergeCell ref="C43:D43"/>
    <mergeCell ref="E43:F43"/>
    <mergeCell ref="H43:I43"/>
    <mergeCell ref="C44:D44"/>
    <mergeCell ref="E44:F44"/>
    <mergeCell ref="H44:I44"/>
    <mergeCell ref="C49:D49"/>
    <mergeCell ref="E49:F49"/>
    <mergeCell ref="H49:I49"/>
    <mergeCell ref="C50:D50"/>
    <mergeCell ref="E50:F50"/>
    <mergeCell ref="H50:I50"/>
    <mergeCell ref="C47:D47"/>
    <mergeCell ref="E47:F47"/>
    <mergeCell ref="H47:I47"/>
    <mergeCell ref="C48:D48"/>
    <mergeCell ref="E48:F48"/>
    <mergeCell ref="H48:I48"/>
    <mergeCell ref="C53:D53"/>
    <mergeCell ref="E53:F53"/>
    <mergeCell ref="H53:I53"/>
    <mergeCell ref="C54:D54"/>
    <mergeCell ref="E54:F54"/>
    <mergeCell ref="H54:I54"/>
    <mergeCell ref="C51:D51"/>
    <mergeCell ref="E51:F51"/>
    <mergeCell ref="H51:I51"/>
    <mergeCell ref="C52:D52"/>
    <mergeCell ref="E52:F52"/>
    <mergeCell ref="H52:I52"/>
    <mergeCell ref="C57:D57"/>
    <mergeCell ref="E57:F57"/>
    <mergeCell ref="H57:I57"/>
    <mergeCell ref="C58:D58"/>
    <mergeCell ref="E58:F58"/>
    <mergeCell ref="H58:I58"/>
    <mergeCell ref="C55:D55"/>
    <mergeCell ref="E55:F55"/>
    <mergeCell ref="H55:I55"/>
    <mergeCell ref="C56:D56"/>
    <mergeCell ref="E56:F56"/>
    <mergeCell ref="H56:I56"/>
    <mergeCell ref="C61:D61"/>
    <mergeCell ref="E61:F61"/>
    <mergeCell ref="H61:I61"/>
    <mergeCell ref="C62:D62"/>
    <mergeCell ref="E62:F62"/>
    <mergeCell ref="H62:I62"/>
    <mergeCell ref="C59:D59"/>
    <mergeCell ref="E59:F59"/>
    <mergeCell ref="H59:I59"/>
    <mergeCell ref="C60:D60"/>
    <mergeCell ref="E60:F60"/>
    <mergeCell ref="H60:I60"/>
    <mergeCell ref="C65:D65"/>
    <mergeCell ref="E65:F65"/>
    <mergeCell ref="H65:I65"/>
    <mergeCell ref="C66:D66"/>
    <mergeCell ref="E66:F66"/>
    <mergeCell ref="H66:I66"/>
    <mergeCell ref="C63:D63"/>
    <mergeCell ref="E63:F63"/>
    <mergeCell ref="H63:I63"/>
    <mergeCell ref="C64:D64"/>
    <mergeCell ref="E64:F64"/>
    <mergeCell ref="H64:I64"/>
    <mergeCell ref="C69:D69"/>
    <mergeCell ref="E69:F69"/>
    <mergeCell ref="H69:I69"/>
    <mergeCell ref="C70:D70"/>
    <mergeCell ref="E70:F70"/>
    <mergeCell ref="H70:I70"/>
    <mergeCell ref="C67:D67"/>
    <mergeCell ref="E67:F67"/>
    <mergeCell ref="H67:I67"/>
    <mergeCell ref="C68:D68"/>
    <mergeCell ref="E68:F68"/>
    <mergeCell ref="H68:I68"/>
    <mergeCell ref="C73:D73"/>
    <mergeCell ref="E73:F73"/>
    <mergeCell ref="H73:I73"/>
    <mergeCell ref="C74:D74"/>
    <mergeCell ref="E74:F74"/>
    <mergeCell ref="H74:I74"/>
    <mergeCell ref="C71:D71"/>
    <mergeCell ref="E71:F71"/>
    <mergeCell ref="H71:I71"/>
    <mergeCell ref="C72:D72"/>
    <mergeCell ref="E72:F72"/>
    <mergeCell ref="H72:I72"/>
    <mergeCell ref="C77:D77"/>
    <mergeCell ref="E77:F77"/>
    <mergeCell ref="H77:I77"/>
    <mergeCell ref="C78:D78"/>
    <mergeCell ref="E78:F78"/>
    <mergeCell ref="H78:I78"/>
    <mergeCell ref="C75:D75"/>
    <mergeCell ref="E75:F75"/>
    <mergeCell ref="H75:I75"/>
    <mergeCell ref="C76:D76"/>
    <mergeCell ref="E76:F76"/>
    <mergeCell ref="H76:I76"/>
    <mergeCell ref="C81:D81"/>
    <mergeCell ref="E81:F81"/>
    <mergeCell ref="H81:I81"/>
    <mergeCell ref="C82:D82"/>
    <mergeCell ref="E82:F82"/>
    <mergeCell ref="H82:I82"/>
    <mergeCell ref="C79:D79"/>
    <mergeCell ref="E79:F79"/>
    <mergeCell ref="H79:I79"/>
    <mergeCell ref="C80:D80"/>
    <mergeCell ref="E80:F80"/>
    <mergeCell ref="H80:I80"/>
    <mergeCell ref="C85:D85"/>
    <mergeCell ref="E85:F85"/>
    <mergeCell ref="H85:I85"/>
    <mergeCell ref="C86:D86"/>
    <mergeCell ref="E86:F86"/>
    <mergeCell ref="H86:I86"/>
    <mergeCell ref="C83:D83"/>
    <mergeCell ref="E83:F83"/>
    <mergeCell ref="H83:I83"/>
    <mergeCell ref="C84:D84"/>
    <mergeCell ref="E84:F84"/>
    <mergeCell ref="H84:I84"/>
    <mergeCell ref="C89:D89"/>
    <mergeCell ref="E89:F89"/>
    <mergeCell ref="H89:I89"/>
    <mergeCell ref="C90:D90"/>
    <mergeCell ref="E90:F90"/>
    <mergeCell ref="G90:H90"/>
    <mergeCell ref="C87:D87"/>
    <mergeCell ref="E87:F87"/>
    <mergeCell ref="H87:I87"/>
    <mergeCell ref="C88:D88"/>
    <mergeCell ref="E88:F88"/>
    <mergeCell ref="H88:I88"/>
    <mergeCell ref="C93:D93"/>
    <mergeCell ref="E93:F93"/>
    <mergeCell ref="G93:H93"/>
    <mergeCell ref="C94:D94"/>
    <mergeCell ref="E94:F94"/>
    <mergeCell ref="G94:H94"/>
    <mergeCell ref="C91:D91"/>
    <mergeCell ref="E91:F91"/>
    <mergeCell ref="G91:H91"/>
    <mergeCell ref="C92:D92"/>
    <mergeCell ref="E92:F92"/>
    <mergeCell ref="G92:H92"/>
    <mergeCell ref="C97:D97"/>
    <mergeCell ref="E97:F97"/>
    <mergeCell ref="G97:H97"/>
    <mergeCell ref="C98:D98"/>
    <mergeCell ref="E98:F98"/>
    <mergeCell ref="G98:H98"/>
    <mergeCell ref="C95:D95"/>
    <mergeCell ref="E95:F95"/>
    <mergeCell ref="G95:H95"/>
    <mergeCell ref="C96:D96"/>
    <mergeCell ref="E96:F96"/>
    <mergeCell ref="G96:H96"/>
    <mergeCell ref="C101:D101"/>
    <mergeCell ref="E101:F101"/>
    <mergeCell ref="G101:H101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13:D113"/>
    <mergeCell ref="E113:F113"/>
    <mergeCell ref="G113:H113"/>
    <mergeCell ref="C114:D114"/>
    <mergeCell ref="E114:F114"/>
    <mergeCell ref="G114:H114"/>
    <mergeCell ref="C111:D111"/>
    <mergeCell ref="E111:F111"/>
    <mergeCell ref="G111:H111"/>
    <mergeCell ref="C112:D112"/>
    <mergeCell ref="E112:F112"/>
    <mergeCell ref="G112:H112"/>
    <mergeCell ref="C117:D117"/>
    <mergeCell ref="E117:F117"/>
    <mergeCell ref="G117:H117"/>
    <mergeCell ref="C118:D118"/>
    <mergeCell ref="E118:F118"/>
    <mergeCell ref="G118:H118"/>
    <mergeCell ref="C115:D115"/>
    <mergeCell ref="E115:F115"/>
    <mergeCell ref="G115:H115"/>
    <mergeCell ref="C116:D116"/>
    <mergeCell ref="E116:F116"/>
    <mergeCell ref="G116:H116"/>
    <mergeCell ref="C121:D121"/>
    <mergeCell ref="E121:F121"/>
    <mergeCell ref="G121:H121"/>
    <mergeCell ref="C122:D122"/>
    <mergeCell ref="E122:F122"/>
    <mergeCell ref="G122:H122"/>
    <mergeCell ref="C119:D119"/>
    <mergeCell ref="E119:F119"/>
    <mergeCell ref="G119:H119"/>
    <mergeCell ref="C120:D120"/>
    <mergeCell ref="E120:F120"/>
    <mergeCell ref="G120:H120"/>
    <mergeCell ref="C125:D125"/>
    <mergeCell ref="E125:F125"/>
    <mergeCell ref="G125:H125"/>
    <mergeCell ref="C126:D126"/>
    <mergeCell ref="E126:F126"/>
    <mergeCell ref="G126:H126"/>
    <mergeCell ref="C123:D123"/>
    <mergeCell ref="E123:F123"/>
    <mergeCell ref="G123:H123"/>
    <mergeCell ref="C124:D124"/>
    <mergeCell ref="E124:F124"/>
    <mergeCell ref="G124:H124"/>
    <mergeCell ref="C129:D129"/>
    <mergeCell ref="E129:F129"/>
    <mergeCell ref="G129:H129"/>
    <mergeCell ref="C130:D130"/>
    <mergeCell ref="E130:F130"/>
    <mergeCell ref="G130:H130"/>
    <mergeCell ref="C127:D127"/>
    <mergeCell ref="E127:F127"/>
    <mergeCell ref="G127:H127"/>
    <mergeCell ref="C128:D128"/>
    <mergeCell ref="E128:F128"/>
    <mergeCell ref="G128:H128"/>
    <mergeCell ref="D134:E134"/>
    <mergeCell ref="F134:H134"/>
    <mergeCell ref="D135:E135"/>
    <mergeCell ref="F135:H135"/>
    <mergeCell ref="D136:E136"/>
    <mergeCell ref="F136:H136"/>
    <mergeCell ref="D131:E131"/>
    <mergeCell ref="F131:H131"/>
    <mergeCell ref="D132:E132"/>
    <mergeCell ref="F132:H132"/>
    <mergeCell ref="D133:E133"/>
    <mergeCell ref="F133:H133"/>
    <mergeCell ref="D140:E140"/>
    <mergeCell ref="F140:H140"/>
    <mergeCell ref="D141:E141"/>
    <mergeCell ref="F141:H141"/>
    <mergeCell ref="D142:E142"/>
    <mergeCell ref="F142:H142"/>
    <mergeCell ref="D137:E137"/>
    <mergeCell ref="F137:H137"/>
    <mergeCell ref="D138:E138"/>
    <mergeCell ref="F138:H138"/>
    <mergeCell ref="D139:E139"/>
    <mergeCell ref="F139:H139"/>
    <mergeCell ref="D146:E146"/>
    <mergeCell ref="F146:H146"/>
    <mergeCell ref="D147:E147"/>
    <mergeCell ref="F147:H147"/>
    <mergeCell ref="D148:E148"/>
    <mergeCell ref="F148:H148"/>
    <mergeCell ref="D143:E143"/>
    <mergeCell ref="F143:H143"/>
    <mergeCell ref="D144:E144"/>
    <mergeCell ref="F144:H144"/>
    <mergeCell ref="D145:E145"/>
    <mergeCell ref="F145:H145"/>
    <mergeCell ref="D152:E152"/>
    <mergeCell ref="F152:H152"/>
    <mergeCell ref="D153:E153"/>
    <mergeCell ref="F153:H153"/>
    <mergeCell ref="D154:E154"/>
    <mergeCell ref="F154:H154"/>
    <mergeCell ref="D149:E149"/>
    <mergeCell ref="F149:H149"/>
    <mergeCell ref="D150:E150"/>
    <mergeCell ref="F150:H150"/>
    <mergeCell ref="D151:E151"/>
    <mergeCell ref="F151:H151"/>
    <mergeCell ref="D158:E158"/>
    <mergeCell ref="F158:H158"/>
    <mergeCell ref="D159:E159"/>
    <mergeCell ref="F159:H159"/>
    <mergeCell ref="D160:E160"/>
    <mergeCell ref="F160:H160"/>
    <mergeCell ref="D155:E155"/>
    <mergeCell ref="F155:H155"/>
    <mergeCell ref="D156:E156"/>
    <mergeCell ref="F156:H156"/>
    <mergeCell ref="D157:E157"/>
    <mergeCell ref="F157:H157"/>
    <mergeCell ref="D164:E164"/>
    <mergeCell ref="F164:H164"/>
    <mergeCell ref="D165:E165"/>
    <mergeCell ref="F165:H165"/>
    <mergeCell ref="D166:E166"/>
    <mergeCell ref="F166:H166"/>
    <mergeCell ref="D161:E161"/>
    <mergeCell ref="F161:H161"/>
    <mergeCell ref="D162:E162"/>
    <mergeCell ref="F162:H162"/>
    <mergeCell ref="D163:E163"/>
    <mergeCell ref="F163:H163"/>
    <mergeCell ref="D170:E170"/>
    <mergeCell ref="F170:H170"/>
    <mergeCell ref="D171:E171"/>
    <mergeCell ref="F171:H171"/>
    <mergeCell ref="C172:D172"/>
    <mergeCell ref="E172:F172"/>
    <mergeCell ref="G172:H172"/>
    <mergeCell ref="D167:E167"/>
    <mergeCell ref="F167:H167"/>
    <mergeCell ref="D168:E168"/>
    <mergeCell ref="F168:H168"/>
    <mergeCell ref="D169:E169"/>
    <mergeCell ref="F169:H169"/>
    <mergeCell ref="C175:D175"/>
    <mergeCell ref="E175:F175"/>
    <mergeCell ref="G175:H175"/>
    <mergeCell ref="C176:D176"/>
    <mergeCell ref="E176:F176"/>
    <mergeCell ref="G176:H176"/>
    <mergeCell ref="C173:D173"/>
    <mergeCell ref="E173:F173"/>
    <mergeCell ref="G173:H173"/>
    <mergeCell ref="C174:D174"/>
    <mergeCell ref="E174:F174"/>
    <mergeCell ref="G174:H174"/>
    <mergeCell ref="C179:D179"/>
    <mergeCell ref="E179:F179"/>
    <mergeCell ref="G179:H179"/>
    <mergeCell ref="C180:D180"/>
    <mergeCell ref="E180:F180"/>
    <mergeCell ref="G180:H180"/>
    <mergeCell ref="C177:D177"/>
    <mergeCell ref="E177:F177"/>
    <mergeCell ref="G177:H177"/>
    <mergeCell ref="C178:D178"/>
    <mergeCell ref="E178:F178"/>
    <mergeCell ref="G178:H178"/>
    <mergeCell ref="C183:D183"/>
    <mergeCell ref="E183:F183"/>
    <mergeCell ref="G183:H183"/>
    <mergeCell ref="C184:D184"/>
    <mergeCell ref="E184:F184"/>
    <mergeCell ref="G184:H184"/>
    <mergeCell ref="C181:D181"/>
    <mergeCell ref="E181:F181"/>
    <mergeCell ref="G181:H181"/>
    <mergeCell ref="C182:D182"/>
    <mergeCell ref="E182:F182"/>
    <mergeCell ref="G182:H182"/>
    <mergeCell ref="C187:D187"/>
    <mergeCell ref="E187:F187"/>
    <mergeCell ref="G187:H187"/>
    <mergeCell ref="C188:D188"/>
    <mergeCell ref="E188:F188"/>
    <mergeCell ref="G188:H188"/>
    <mergeCell ref="C185:D185"/>
    <mergeCell ref="E185:F185"/>
    <mergeCell ref="G185:H185"/>
    <mergeCell ref="C186:D186"/>
    <mergeCell ref="E186:F186"/>
    <mergeCell ref="G186:H186"/>
    <mergeCell ref="C191:D191"/>
    <mergeCell ref="E191:F191"/>
    <mergeCell ref="G191:H191"/>
    <mergeCell ref="C192:D192"/>
    <mergeCell ref="E192:F192"/>
    <mergeCell ref="G192:H192"/>
    <mergeCell ref="C189:D189"/>
    <mergeCell ref="E189:F189"/>
    <mergeCell ref="G189:H189"/>
    <mergeCell ref="C190:D190"/>
    <mergeCell ref="E190:F190"/>
    <mergeCell ref="G190:H190"/>
    <mergeCell ref="C195:D195"/>
    <mergeCell ref="E195:F195"/>
    <mergeCell ref="G195:H195"/>
    <mergeCell ref="C196:D196"/>
    <mergeCell ref="E196:F196"/>
    <mergeCell ref="G196:H196"/>
    <mergeCell ref="C193:D193"/>
    <mergeCell ref="E193:F193"/>
    <mergeCell ref="G193:H193"/>
    <mergeCell ref="C194:D194"/>
    <mergeCell ref="E194:F194"/>
    <mergeCell ref="G194:H194"/>
    <mergeCell ref="C199:D199"/>
    <mergeCell ref="E199:F199"/>
    <mergeCell ref="G199:H199"/>
    <mergeCell ref="C200:D200"/>
    <mergeCell ref="E200:F200"/>
    <mergeCell ref="G200:H200"/>
    <mergeCell ref="C197:D197"/>
    <mergeCell ref="E197:F197"/>
    <mergeCell ref="G197:H197"/>
    <mergeCell ref="C198:D198"/>
    <mergeCell ref="E198:F198"/>
    <mergeCell ref="G198:H198"/>
    <mergeCell ref="C203:D203"/>
    <mergeCell ref="E203:F203"/>
    <mergeCell ref="G203:H203"/>
    <mergeCell ref="C204:D204"/>
    <mergeCell ref="E204:F204"/>
    <mergeCell ref="G204:H204"/>
    <mergeCell ref="C201:D201"/>
    <mergeCell ref="E201:F201"/>
    <mergeCell ref="G201:H201"/>
    <mergeCell ref="C202:D202"/>
    <mergeCell ref="E202:F202"/>
    <mergeCell ref="G202:H202"/>
    <mergeCell ref="C207:D207"/>
    <mergeCell ref="E207:F207"/>
    <mergeCell ref="G207:H207"/>
    <mergeCell ref="C208:D208"/>
    <mergeCell ref="E208:F208"/>
    <mergeCell ref="G208:H208"/>
    <mergeCell ref="C205:D205"/>
    <mergeCell ref="E205:F205"/>
    <mergeCell ref="G205:H205"/>
    <mergeCell ref="C206:D206"/>
    <mergeCell ref="E206:F206"/>
    <mergeCell ref="G206:H206"/>
    <mergeCell ref="C211:D211"/>
    <mergeCell ref="E211:F211"/>
    <mergeCell ref="G211:H211"/>
    <mergeCell ref="C212:D212"/>
    <mergeCell ref="E212:F212"/>
    <mergeCell ref="G212:H212"/>
    <mergeCell ref="C209:D209"/>
    <mergeCell ref="E209:F209"/>
    <mergeCell ref="G209:H209"/>
    <mergeCell ref="C210:D210"/>
    <mergeCell ref="E210:F210"/>
    <mergeCell ref="G210:H2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Residential Permit Fees</vt:lpstr>
      <vt:lpstr>Commercial Building Fees</vt:lpstr>
      <vt:lpstr>Tables</vt:lpstr>
      <vt:lpstr>_2_001_25_000</vt:lpstr>
      <vt:lpstr>valueFee_2_001_25_000</vt:lpstr>
    </vt:vector>
  </TitlesOfParts>
  <Company>City of Sioux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Goldammer, Shawna</dc:creator>
  <cp:lastModifiedBy>Goldammer, Shawna</cp:lastModifiedBy>
  <dcterms:created xsi:type="dcterms:W3CDTF">2019-07-25T14:06:28Z</dcterms:created>
  <dcterms:modified xsi:type="dcterms:W3CDTF">2020-11-12T21:06:24Z</dcterms:modified>
</cp:coreProperties>
</file>